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15"/>
  <workbookPr/>
  <mc:AlternateContent xmlns:mc="http://schemas.openxmlformats.org/markup-compatibility/2006">
    <mc:Choice Requires="x15">
      <x15ac:absPath xmlns:x15ac="http://schemas.microsoft.com/office/spreadsheetml/2010/11/ac" url="/Users/mateo/Library/Mobile Documents/com~apple~CloudDocs/CESSA/4º Semestre/Ingeniería de Costos/"/>
    </mc:Choice>
  </mc:AlternateContent>
  <xr:revisionPtr revIDLastSave="0" documentId="8_{562AB72D-7BCD-254B-ABAC-863F2FF521E3}" xr6:coauthVersionLast="47" xr6:coauthVersionMax="47" xr10:uidLastSave="{00000000-0000-0000-0000-000000000000}"/>
  <bookViews>
    <workbookView xWindow="0" yWindow="0" windowWidth="33600" windowHeight="21000" xr2:uid="{86E55F0C-C64A-4652-8885-54B54710E4CE}"/>
  </bookViews>
  <sheets>
    <sheet name="INGENIERIA MENU" sheetId="5" r:id="rId1"/>
    <sheet name="Receta Estándar" sheetId="3" r:id="rId2"/>
    <sheet name="Receta Complementaria" sheetId="4" r:id="rId3"/>
    <sheet name="Costo Unitario" sheetId="2" r:id="rId4"/>
    <sheet name="P. Rendim." sheetId="1" r:id="rId5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6" i="5" l="1"/>
  <c r="B43" i="5"/>
  <c r="B40" i="5"/>
  <c r="B39" i="5"/>
  <c r="J22" i="5"/>
  <c r="B38" i="5"/>
  <c r="I24" i="5"/>
  <c r="I26" i="5"/>
  <c r="H27" i="5"/>
  <c r="H29" i="5" s="1"/>
  <c r="H28" i="5"/>
  <c r="H26" i="5"/>
  <c r="I23" i="5"/>
  <c r="I22" i="5"/>
  <c r="H23" i="5"/>
  <c r="H22" i="5"/>
  <c r="H24" i="5" s="1"/>
  <c r="H25" i="5" s="1"/>
  <c r="H19" i="5"/>
  <c r="H18" i="5"/>
  <c r="H20" i="5" s="1"/>
  <c r="I15" i="5"/>
  <c r="I14" i="5"/>
  <c r="I16" i="5" s="1"/>
  <c r="H15" i="5"/>
  <c r="H14" i="5"/>
  <c r="H16" i="5" s="1"/>
  <c r="H17" i="5" s="1"/>
  <c r="H12" i="5"/>
  <c r="I11" i="5"/>
  <c r="I9" i="5"/>
  <c r="H10" i="5"/>
  <c r="H11" i="5"/>
  <c r="H9" i="5"/>
  <c r="G27" i="5"/>
  <c r="J27" i="5" s="1"/>
  <c r="G26" i="5"/>
  <c r="J26" i="5" s="1"/>
  <c r="G23" i="5"/>
  <c r="J23" i="5" s="1"/>
  <c r="J24" i="5" s="1"/>
  <c r="G22" i="5"/>
  <c r="G15" i="5"/>
  <c r="J15" i="5" s="1"/>
  <c r="G14" i="5"/>
  <c r="J14" i="5" s="1"/>
  <c r="J16" i="5" s="1"/>
  <c r="J17" i="5" s="1"/>
  <c r="F28" i="5"/>
  <c r="G28" i="5" s="1"/>
  <c r="F26" i="5"/>
  <c r="E23" i="5"/>
  <c r="E22" i="5"/>
  <c r="F19" i="5"/>
  <c r="G19" i="5" s="1"/>
  <c r="F18" i="5"/>
  <c r="G18" i="5" s="1"/>
  <c r="E15" i="5"/>
  <c r="F14" i="5"/>
  <c r="G11" i="5"/>
  <c r="J11" i="5" s="1"/>
  <c r="G9" i="5"/>
  <c r="J9" i="5" s="1"/>
  <c r="B29" i="5"/>
  <c r="B24" i="5"/>
  <c r="B20" i="5"/>
  <c r="B16" i="5"/>
  <c r="B12" i="5"/>
  <c r="B31" i="5" s="1"/>
  <c r="E11" i="5"/>
  <c r="F9" i="5"/>
  <c r="F10" i="5"/>
  <c r="E10" i="5" s="1"/>
  <c r="D10" i="5"/>
  <c r="F19" i="3"/>
  <c r="F17" i="3"/>
  <c r="F16" i="3"/>
  <c r="F15" i="3"/>
  <c r="F13" i="3"/>
  <c r="F11" i="3"/>
  <c r="F12" i="3"/>
  <c r="F10" i="3"/>
  <c r="E12" i="3"/>
  <c r="E11" i="3"/>
  <c r="E10" i="3"/>
  <c r="F69" i="4"/>
  <c r="F67" i="4"/>
  <c r="F60" i="4"/>
  <c r="F61" i="4"/>
  <c r="F62" i="4"/>
  <c r="F63" i="4"/>
  <c r="F64" i="4"/>
  <c r="F65" i="4"/>
  <c r="F66" i="4"/>
  <c r="F59" i="4"/>
  <c r="F39" i="4"/>
  <c r="F37" i="4"/>
  <c r="F30" i="4"/>
  <c r="F31" i="4"/>
  <c r="F32" i="4"/>
  <c r="F33" i="4"/>
  <c r="F34" i="4"/>
  <c r="F35" i="4"/>
  <c r="F36" i="4"/>
  <c r="F29" i="4"/>
  <c r="F17" i="4"/>
  <c r="F15" i="4"/>
  <c r="E10" i="4"/>
  <c r="F10" i="4" s="1"/>
  <c r="D60" i="4"/>
  <c r="G5" i="1"/>
  <c r="D59" i="4"/>
  <c r="D34" i="4"/>
  <c r="D33" i="4"/>
  <c r="D32" i="4"/>
  <c r="D31" i="4"/>
  <c r="D30" i="4"/>
  <c r="D29" i="4"/>
  <c r="E66" i="4"/>
  <c r="E65" i="4"/>
  <c r="E64" i="4"/>
  <c r="E63" i="4"/>
  <c r="E62" i="4"/>
  <c r="E61" i="4"/>
  <c r="E60" i="4"/>
  <c r="E59" i="4"/>
  <c r="E36" i="4"/>
  <c r="E35" i="4"/>
  <c r="E34" i="4"/>
  <c r="E33" i="4"/>
  <c r="E32" i="4"/>
  <c r="E31" i="4"/>
  <c r="E30" i="4"/>
  <c r="E29" i="4"/>
  <c r="E14" i="4"/>
  <c r="F14" i="4" s="1"/>
  <c r="E13" i="4"/>
  <c r="F13" i="4" s="1"/>
  <c r="E12" i="4"/>
  <c r="F12" i="4" s="1"/>
  <c r="E11" i="4"/>
  <c r="F11" i="4" s="1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4" i="2"/>
  <c r="H5" i="1"/>
  <c r="H6" i="1"/>
  <c r="H7" i="1"/>
  <c r="H8" i="1"/>
  <c r="H9" i="1"/>
  <c r="H10" i="1"/>
  <c r="H4" i="1"/>
  <c r="G6" i="1"/>
  <c r="G7" i="1"/>
  <c r="G8" i="1"/>
  <c r="G9" i="1"/>
  <c r="G10" i="1"/>
  <c r="G4" i="1"/>
  <c r="E5" i="1"/>
  <c r="E6" i="1"/>
  <c r="E7" i="1"/>
  <c r="E8" i="1"/>
  <c r="E9" i="1"/>
  <c r="E10" i="1"/>
  <c r="E4" i="1"/>
  <c r="F27" i="5"/>
  <c r="I27" i="5" s="1"/>
  <c r="C22" i="5" l="1"/>
  <c r="C18" i="5"/>
  <c r="C11" i="5"/>
  <c r="L11" i="5" s="1"/>
  <c r="C27" i="5"/>
  <c r="L27" i="5" s="1"/>
  <c r="C19" i="5"/>
  <c r="L19" i="5" s="1"/>
  <c r="C10" i="5"/>
  <c r="L10" i="5" s="1"/>
  <c r="C9" i="5"/>
  <c r="C14" i="5"/>
  <c r="C28" i="5"/>
  <c r="L28" i="5" s="1"/>
  <c r="C15" i="5"/>
  <c r="L15" i="5" s="1"/>
  <c r="C23" i="5"/>
  <c r="L23" i="5" s="1"/>
  <c r="C26" i="5"/>
  <c r="J28" i="5"/>
  <c r="H31" i="5"/>
  <c r="J29" i="5"/>
  <c r="H21" i="5"/>
  <c r="J18" i="5"/>
  <c r="J20" i="5" s="1"/>
  <c r="J21" i="5" s="1"/>
  <c r="J19" i="5"/>
  <c r="I19" i="5"/>
  <c r="E27" i="5"/>
  <c r="I10" i="5"/>
  <c r="I12" i="5" s="1"/>
  <c r="H13" i="5" s="1"/>
  <c r="I18" i="5"/>
  <c r="I20" i="5" s="1"/>
  <c r="I28" i="5"/>
  <c r="I29" i="5" s="1"/>
  <c r="G10" i="5"/>
  <c r="J25" i="5"/>
  <c r="I31" i="5" l="1"/>
  <c r="H30" i="5"/>
  <c r="J10" i="5"/>
  <c r="J12" i="5" s="1"/>
  <c r="J13" i="5" s="1"/>
  <c r="L9" i="5"/>
  <c r="C12" i="5"/>
  <c r="H32" i="5"/>
  <c r="B44" i="5" s="1"/>
  <c r="B36" i="5"/>
  <c r="L26" i="5"/>
  <c r="C29" i="5"/>
  <c r="J30" i="5"/>
  <c r="C16" i="5"/>
  <c r="L14" i="5"/>
  <c r="C20" i="5"/>
  <c r="L18" i="5"/>
  <c r="J31" i="5"/>
  <c r="L22" i="5"/>
  <c r="C24" i="5"/>
  <c r="B37" i="5"/>
  <c r="C31" i="5" l="1"/>
  <c r="J32" i="5"/>
  <c r="B45" i="5"/>
  <c r="B35" i="5"/>
  <c r="B42" i="5"/>
  <c r="K15" i="5" l="1"/>
  <c r="M15" i="5" s="1" a="1"/>
  <c r="M15" i="5" s="1"/>
  <c r="K9" i="5"/>
  <c r="M9" i="5" s="1" a="1"/>
  <c r="M9" i="5" s="1"/>
  <c r="K22" i="5"/>
  <c r="M22" i="5" s="1" a="1"/>
  <c r="M22" i="5" s="1"/>
  <c r="K14" i="5"/>
  <c r="M14" i="5" s="1" a="1"/>
  <c r="M14" i="5" s="1"/>
  <c r="K28" i="5"/>
  <c r="M28" i="5" s="1" a="1"/>
  <c r="M28" i="5" s="1"/>
  <c r="K26" i="5"/>
  <c r="M26" i="5" s="1" a="1"/>
  <c r="M26" i="5" s="1"/>
  <c r="K18" i="5"/>
  <c r="M18" i="5" s="1" a="1"/>
  <c r="M18" i="5" s="1"/>
  <c r="K11" i="5"/>
  <c r="M11" i="5" s="1" a="1"/>
  <c r="M11" i="5" s="1"/>
  <c r="K23" i="5"/>
  <c r="M23" i="5" s="1" a="1"/>
  <c r="M23" i="5" s="1"/>
  <c r="K27" i="5"/>
  <c r="M27" i="5" s="1" a="1"/>
  <c r="M27" i="5" s="1"/>
  <c r="K19" i="5"/>
  <c r="M19" i="5" s="1" a="1"/>
  <c r="M19" i="5" s="1"/>
  <c r="K10" i="5"/>
  <c r="M10" i="5" s="1" a="1"/>
  <c r="M10" i="5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<sst xmlns="http://schemas.openxmlformats.org/spreadsheetml/2006/main" count="258" uniqueCount="143">
  <si>
    <t>TOTALES</t>
  </si>
  <si>
    <t>SE PIDE:</t>
    <phoneticPr fontId="7" type="noConversion"/>
  </si>
  <si>
    <t>Ventas Totales $</t>
    <phoneticPr fontId="7" type="noConversion"/>
  </si>
  <si>
    <t xml:space="preserve">Costo Total $ </t>
    <phoneticPr fontId="7" type="noConversion"/>
  </si>
  <si>
    <t xml:space="preserve">Utilidad Total $ </t>
    <phoneticPr fontId="7" type="noConversion"/>
  </si>
  <si>
    <t>Platillo màs vendido (popularidad)</t>
    <phoneticPr fontId="7" type="noConversion"/>
  </si>
  <si>
    <t xml:space="preserve">Grupo de platillo con màs costo % </t>
    <phoneticPr fontId="7" type="noConversion"/>
  </si>
  <si>
    <t xml:space="preserve">Grupo de platillo con màs utilidad % </t>
    <phoneticPr fontId="7" type="noConversion"/>
  </si>
  <si>
    <t>Total de clientes</t>
    <phoneticPr fontId="7" type="noConversion"/>
  </si>
  <si>
    <t>Cheque Promedio:</t>
    <phoneticPr fontId="7" type="noConversion"/>
  </si>
  <si>
    <t xml:space="preserve">Platillo más vendido $ </t>
    <phoneticPr fontId="7" type="noConversion"/>
  </si>
  <si>
    <t>% de Costo</t>
    <phoneticPr fontId="7" type="noConversion"/>
  </si>
  <si>
    <t>Promedio de Utilidad</t>
    <phoneticPr fontId="7" type="noConversion"/>
  </si>
  <si>
    <t>% por Platillo</t>
    <phoneticPr fontId="7" type="noConversion"/>
  </si>
  <si>
    <t>PRUEBAS DE RENDIMIENTO</t>
  </si>
  <si>
    <t>Materia Prima</t>
  </si>
  <si>
    <t>Unidad</t>
  </si>
  <si>
    <t>Peso Bruto</t>
  </si>
  <si>
    <t>Peso Neto</t>
  </si>
  <si>
    <t>Peso de la Merma</t>
  </si>
  <si>
    <t>% de Rendimiento</t>
  </si>
  <si>
    <t>% de Merma</t>
  </si>
  <si>
    <t>COSTO UNITARIO DE MATERIA PRIMA</t>
  </si>
  <si>
    <t>INGREDIENTE</t>
  </si>
  <si>
    <t>PRESENTACIÓN</t>
  </si>
  <si>
    <t>PRECIO</t>
  </si>
  <si>
    <t>UNIDAD DE RECETA</t>
  </si>
  <si>
    <t>COSTO UNITARIO</t>
  </si>
  <si>
    <t>Rendimiento</t>
  </si>
  <si>
    <t>Tamaño de la porción</t>
  </si>
  <si>
    <t>Tipo de receta</t>
  </si>
  <si>
    <t>Clasificación</t>
  </si>
  <si>
    <t>Ingrediente</t>
  </si>
  <si>
    <t>Cantidad</t>
  </si>
  <si>
    <t>%de Rendimiento</t>
  </si>
  <si>
    <t>Costo Unitario</t>
  </si>
  <si>
    <t>Importe</t>
  </si>
  <si>
    <t>Costo total</t>
  </si>
  <si>
    <t>Precio de Venta</t>
  </si>
  <si>
    <t>Utilidad</t>
  </si>
  <si>
    <t>% de Costo</t>
  </si>
  <si>
    <t>% de Utilidad</t>
  </si>
  <si>
    <t>Ajo italiano</t>
  </si>
  <si>
    <t>k</t>
  </si>
  <si>
    <t>HARINA DE TRIGO</t>
  </si>
  <si>
    <t>BOLSA DE 5.000 K</t>
  </si>
  <si>
    <t>BOLSA DE 3.000 K</t>
  </si>
  <si>
    <t>AJO ITALIANO</t>
  </si>
  <si>
    <t>CONSOMÉ DE POLLO</t>
  </si>
  <si>
    <t>CREMA NATURAL</t>
  </si>
  <si>
    <t>MANTEQUILLA</t>
  </si>
  <si>
    <t>BOTE DE 5.000 k</t>
  </si>
  <si>
    <t>BOLSA DE 1.000 k</t>
  </si>
  <si>
    <t>BOLSA DE 3.500 k</t>
  </si>
  <si>
    <t>BOTE DE 3.850 l</t>
  </si>
  <si>
    <t>BARRA DE 1.000 k</t>
  </si>
  <si>
    <t>K</t>
  </si>
  <si>
    <t>L</t>
  </si>
  <si>
    <t>Chile poblano</t>
  </si>
  <si>
    <t>Cebolla</t>
  </si>
  <si>
    <t>Huitlacoche</t>
  </si>
  <si>
    <t>Espinaca</t>
  </si>
  <si>
    <t>Elote</t>
  </si>
  <si>
    <t>Calabaza</t>
  </si>
  <si>
    <t>ACEITE MAZOLA</t>
  </si>
  <si>
    <t>SAL FINA</t>
  </si>
  <si>
    <t>LECHE ALPURA</t>
  </si>
  <si>
    <t>CAJA DE 12.000 L</t>
  </si>
  <si>
    <t>CHILE POBLANO</t>
  </si>
  <si>
    <t>CEBOLLA</t>
  </si>
  <si>
    <t>HUITLACOCHE</t>
  </si>
  <si>
    <t>ESPINACA</t>
  </si>
  <si>
    <t>MANOJO DE 2.500 K</t>
  </si>
  <si>
    <t>ELOTE</t>
  </si>
  <si>
    <t>PIEZA DE 0.100 K</t>
  </si>
  <si>
    <t>CALABAZA</t>
  </si>
  <si>
    <t>MAICENA</t>
  </si>
  <si>
    <t>CAJA DE 3.000 K</t>
  </si>
  <si>
    <t>HUEVO</t>
  </si>
  <si>
    <t>CARTÓN CON 15 PZAS</t>
  </si>
  <si>
    <t>CREPAS DE HUITLACOCHE</t>
  </si>
  <si>
    <t>1 PORCIÓN</t>
  </si>
  <si>
    <t>PORCIÓN</t>
  </si>
  <si>
    <t>2 CREPAS</t>
  </si>
  <si>
    <t>CREPAS</t>
  </si>
  <si>
    <t>PZA</t>
  </si>
  <si>
    <t>SALSA DE POBLANO</t>
  </si>
  <si>
    <t>60 PIEZAS</t>
  </si>
  <si>
    <t>MANTEQUILLA GLORIA</t>
  </si>
  <si>
    <t>RELLENO DE HUITLACOCHE</t>
  </si>
  <si>
    <t>CREMA ALPURA</t>
  </si>
  <si>
    <t>CONSOMÉ DE POLLO KNORR</t>
  </si>
  <si>
    <t>PIEZA</t>
  </si>
  <si>
    <t xml:space="preserve">Tipo de receta </t>
  </si>
  <si>
    <t xml:space="preserve">Clasificación </t>
  </si>
  <si>
    <t>INGENIERÍA DEL MENÚ DE ALIMENTOS</t>
  </si>
  <si>
    <t>Nombre del Platillo</t>
  </si>
  <si>
    <t>Popularidad</t>
  </si>
  <si>
    <t>% de mezcla del menú</t>
  </si>
  <si>
    <t>Costo unitario</t>
  </si>
  <si>
    <t>Precio  Vta. s/IVA</t>
  </si>
  <si>
    <t>Utilidad por unidad</t>
  </si>
  <si>
    <t>Contribución Marginal</t>
  </si>
  <si>
    <t>Contribución por mezcla del menú</t>
  </si>
  <si>
    <t>Clasificación del platillo</t>
  </si>
  <si>
    <t>Entradas</t>
  </si>
  <si>
    <t>Calamares Siciliana</t>
  </si>
  <si>
    <t>Crepas de Huitlacoche en S. Poblano</t>
  </si>
  <si>
    <t>Ensalada Capresse</t>
  </si>
  <si>
    <t>Total por grupo</t>
  </si>
  <si>
    <t>Sopas y Cremas</t>
  </si>
  <si>
    <t>Crema de queso con uvas</t>
  </si>
  <si>
    <t>Sopa Minestrone</t>
  </si>
  <si>
    <t>Carne Roja</t>
  </si>
  <si>
    <t>Medallones de res al Jerez</t>
  </si>
  <si>
    <t>Ternera en su jugo</t>
  </si>
  <si>
    <t>Pescados y Mariscos</t>
  </si>
  <si>
    <t>Tronco de robalo en salsa de aceituna</t>
  </si>
  <si>
    <t>Camarones a la plancha</t>
  </si>
  <si>
    <t>Postres</t>
  </si>
  <si>
    <t>Tiramisu</t>
  </si>
  <si>
    <t>Creme Broulé</t>
  </si>
  <si>
    <t>Strudel de manzana</t>
  </si>
  <si>
    <t>Profesor: Ramón Aja Pasos</t>
  </si>
  <si>
    <t>Ingeniería de Costos de Alimentos y Bebidas</t>
  </si>
  <si>
    <t>Volumen de costo</t>
  </si>
  <si>
    <t>Volumen de Venta</t>
  </si>
  <si>
    <t>Volumen de Utilidad</t>
  </si>
  <si>
    <t>MAPEO RESULTADOS</t>
  </si>
  <si>
    <t>ESTRELLA</t>
  </si>
  <si>
    <t>PERRO</t>
  </si>
  <si>
    <t>CABALLO</t>
  </si>
  <si>
    <t>ROMPECABEZAS</t>
  </si>
  <si>
    <t>ANÁLISIS GENERAL</t>
  </si>
  <si>
    <t>ESTRATEGIAS PLATILLOS</t>
  </si>
  <si>
    <t>complementaria</t>
  </si>
  <si>
    <t>crepa</t>
  </si>
  <si>
    <t>relleno</t>
  </si>
  <si>
    <t>salsa</t>
  </si>
  <si>
    <t>pieza</t>
  </si>
  <si>
    <t>l</t>
  </si>
  <si>
    <t>estandar</t>
  </si>
  <si>
    <t>crepas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</si>
</sst>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164" formatCode="_-&quot;$&quot;* #,##0.00_-;\-&quot;$&quot;* #,##0.00_-;_-&quot;$&quot;* &quot;-&quot;??_-;_-@_-"/>
    <numFmt numFmtId="165" formatCode="0.000"/>
    <numFmt numFmtId="166" formatCode="&quot;$&quot;#,##0.00"/>
  </numFmts>
  <fonts count="24" x14ac:knownFonts="1">
    <font>
      <sz val="10"/>
      <name val="Arial"/>
    </font>
    <font>
      <sz val="10"/>
      <name val="Arial"/>
    </font>
    <font>
      <sz val="8"/>
      <name val="Arial"/>
      <family val="2"/>
    </font>
    <font>
      <b/>
      <sz val="14"/>
      <name val="Apple Chancery"/>
      <family val="4"/>
    </font>
    <font>
      <sz val="14"/>
      <name val="Apple Chancery"/>
      <family val="4"/>
    </font>
    <font>
      <b/>
      <i/>
      <sz val="24"/>
      <color indexed="9"/>
      <name val="Apple Chancery"/>
      <family val="4"/>
    </font>
    <font>
      <b/>
      <i/>
      <sz val="14"/>
      <color indexed="9"/>
      <name val="Apple Chancery"/>
      <family val="4"/>
    </font>
    <font>
      <sz val="8"/>
      <name val="Verdana"/>
      <family val="2"/>
    </font>
    <font>
      <sz val="10"/>
      <name val="Trebuchet MS"/>
      <family val="2"/>
    </font>
    <font>
      <b/>
      <sz val="18"/>
      <color indexed="9"/>
      <name val="Trebuchet MS"/>
      <family val="2"/>
    </font>
    <font>
      <sz val="10"/>
      <color indexed="9"/>
      <name val="Trebuchet MS"/>
      <family val="2"/>
    </font>
    <font>
      <b/>
      <sz val="10"/>
      <name val="Trebuchet MS"/>
      <family val="2"/>
    </font>
    <font>
      <sz val="12"/>
      <name val="Trebuchet MS"/>
      <family val="2"/>
    </font>
    <font>
      <b/>
      <i/>
      <sz val="14"/>
      <color indexed="9"/>
      <name val="Trebuchet MS"/>
      <family val="2"/>
    </font>
    <font>
      <sz val="12"/>
      <color indexed="10"/>
      <name val="Trebuchet MS"/>
      <family val="2"/>
    </font>
    <font>
      <b/>
      <i/>
      <sz val="14"/>
      <color indexed="16"/>
      <name val="Trebuchet MS"/>
      <family val="2"/>
    </font>
    <font>
      <b/>
      <i/>
      <sz val="12"/>
      <name val="Trebuchet MS"/>
      <family val="2"/>
    </font>
    <font>
      <b/>
      <sz val="10"/>
      <color theme="9" tint="-0.249977111117893"/>
      <name val="Trebuchet MS"/>
      <family val="2"/>
    </font>
    <font>
      <sz val="14"/>
      <name val="Arial"/>
      <family val="2"/>
    </font>
    <font>
      <b/>
      <sz val="14"/>
      <name val="Arial"/>
      <family val="2"/>
    </font>
    <font>
      <b/>
      <i/>
      <sz val="24"/>
      <color indexed="9"/>
      <name val="Arial"/>
      <family val="2"/>
    </font>
    <font>
      <b/>
      <i/>
      <sz val="14"/>
      <color indexed="9"/>
      <name val="Arial"/>
      <family val="2"/>
    </font>
    <font>
      <i/>
      <sz val="24"/>
      <color indexed="9"/>
      <name val="Arial"/>
      <family val="2"/>
    </font>
    <font>
      <sz val="14"/>
      <name val="Trebuchet MS"/>
      <family val="2"/>
    </font>
  </fonts>
  <fills count="9">
    <fill>
      <patternFill patternType="none"/>
    </fill>
    <fill>
      <patternFill patternType="gray125"/>
    </fill>
    <fill>
      <patternFill patternType="solid">
        <fgColor indexed="6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6"/>
        <bgColor indexed="9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9" tint="0.79998168889431442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double">
        <color indexed="9"/>
      </bottom>
      <diagonal/>
    </border>
    <border>
      <left style="double">
        <color indexed="9"/>
      </left>
      <right style="double">
        <color indexed="9"/>
      </right>
      <top style="double">
        <color indexed="9"/>
      </top>
      <bottom style="double">
        <color indexed="9"/>
      </bottom>
      <diagonal/>
    </border>
    <border>
      <left style="double">
        <color indexed="53"/>
      </left>
      <right style="double">
        <color indexed="53"/>
      </right>
      <top style="double">
        <color indexed="53"/>
      </top>
      <bottom/>
      <diagonal/>
    </border>
    <border>
      <left style="double">
        <color indexed="53"/>
      </left>
      <right style="double">
        <color indexed="53"/>
      </right>
      <top style="double">
        <color indexed="53"/>
      </top>
      <bottom style="double">
        <color indexed="53"/>
      </bottom>
      <diagonal/>
    </border>
    <border>
      <left style="double">
        <color indexed="53"/>
      </left>
      <right style="double">
        <color indexed="53"/>
      </right>
      <top/>
      <bottom style="double">
        <color indexed="53"/>
      </bottom>
      <diagonal/>
    </border>
    <border>
      <left style="double">
        <color indexed="16"/>
      </left>
      <right style="double">
        <color indexed="16"/>
      </right>
      <top style="double">
        <color indexed="16"/>
      </top>
      <bottom style="double">
        <color indexed="16"/>
      </bottom>
      <diagonal/>
    </border>
    <border>
      <left/>
      <right/>
      <top style="double">
        <color indexed="53"/>
      </top>
      <bottom/>
      <diagonal/>
    </border>
    <border>
      <left/>
      <right style="double">
        <color indexed="16"/>
      </right>
      <top style="double">
        <color indexed="53"/>
      </top>
      <bottom/>
      <diagonal/>
    </border>
    <border>
      <left style="double">
        <color indexed="16"/>
      </left>
      <right/>
      <top style="double">
        <color indexed="53"/>
      </top>
      <bottom/>
      <diagonal/>
    </border>
    <border>
      <left/>
      <right/>
      <top/>
      <bottom style="double">
        <color indexed="53"/>
      </bottom>
      <diagonal/>
    </border>
    <border>
      <left/>
      <right style="double">
        <color indexed="16"/>
      </right>
      <top/>
      <bottom style="double">
        <color indexed="53"/>
      </bottom>
      <diagonal/>
    </border>
    <border>
      <left style="double">
        <color indexed="16"/>
      </left>
      <right/>
      <top/>
      <bottom style="double">
        <color indexed="53"/>
      </bottom>
      <diagonal/>
    </border>
    <border>
      <left style="thin">
        <color indexed="64"/>
      </left>
      <right/>
      <top/>
      <bottom/>
      <diagonal/>
    </border>
    <border>
      <left style="double">
        <color indexed="53"/>
      </left>
      <right/>
      <top style="double">
        <color indexed="53"/>
      </top>
      <bottom style="double">
        <color indexed="53"/>
      </bottom>
      <diagonal/>
    </border>
    <border>
      <left/>
      <right style="double">
        <color indexed="53"/>
      </right>
      <top style="double">
        <color indexed="53"/>
      </top>
      <bottom style="double">
        <color indexed="53"/>
      </bottom>
      <diagonal/>
    </border>
    <border>
      <left style="double">
        <color indexed="53"/>
      </left>
      <right/>
      <top/>
      <bottom/>
      <diagonal/>
    </border>
    <border>
      <left/>
      <right/>
      <top style="double">
        <color theme="9" tint="-0.249977111117893"/>
      </top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39">
    <xf numFmtId="0" fontId="0" fillId="0" borderId="0" xfId="0"/>
    <xf numFmtId="0" fontId="4" fillId="0" borderId="0" xfId="0" applyFont="1"/>
    <xf numFmtId="0" fontId="4" fillId="0" borderId="1" xfId="0" applyFont="1" applyBorder="1"/>
    <xf numFmtId="164" fontId="3" fillId="0" borderId="0" xfId="0" applyNumberFormat="1" applyFont="1"/>
    <xf numFmtId="0" fontId="6" fillId="2" borderId="1" xfId="0" applyFont="1" applyFill="1" applyBorder="1"/>
    <xf numFmtId="0" fontId="6" fillId="2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 wrapText="1"/>
    </xf>
    <xf numFmtId="0" fontId="4" fillId="0" borderId="4" xfId="0" applyFont="1" applyBorder="1"/>
    <xf numFmtId="0" fontId="4" fillId="0" borderId="5" xfId="0" applyFont="1" applyBorder="1"/>
    <xf numFmtId="0" fontId="6" fillId="2" borderId="10" xfId="0" applyFont="1" applyFill="1" applyBorder="1" applyAlignment="1">
      <alignment horizontal="center"/>
    </xf>
    <xf numFmtId="0" fontId="4" fillId="0" borderId="10" xfId="0" applyFont="1" applyBorder="1"/>
    <xf numFmtId="0" fontId="4" fillId="0" borderId="13" xfId="0" applyFont="1" applyBorder="1"/>
    <xf numFmtId="0" fontId="3" fillId="0" borderId="0" xfId="0" applyFont="1"/>
    <xf numFmtId="0" fontId="4" fillId="0" borderId="11" xfId="0" applyFont="1" applyBorder="1"/>
    <xf numFmtId="166" fontId="4" fillId="0" borderId="1" xfId="0" applyNumberFormat="1" applyFont="1" applyBorder="1"/>
    <xf numFmtId="0" fontId="4" fillId="0" borderId="0" xfId="0" applyFont="1" applyAlignment="1">
      <alignment horizontal="center"/>
    </xf>
    <xf numFmtId="0" fontId="4" fillId="0" borderId="1" xfId="0" applyFont="1" applyBorder="1" applyAlignment="1">
      <alignment horizontal="center"/>
    </xf>
    <xf numFmtId="0" fontId="6" fillId="2" borderId="10" xfId="0" applyFont="1" applyFill="1" applyBorder="1"/>
    <xf numFmtId="0" fontId="3" fillId="3" borderId="0" xfId="0" applyFont="1" applyFill="1"/>
    <xf numFmtId="0" fontId="6" fillId="2" borderId="11" xfId="0" applyFont="1" applyFill="1" applyBorder="1" applyAlignment="1">
      <alignment horizontal="center" wrapText="1"/>
    </xf>
    <xf numFmtId="0" fontId="4" fillId="0" borderId="16" xfId="0" applyFont="1" applyBorder="1"/>
    <xf numFmtId="0" fontId="4" fillId="0" borderId="17" xfId="0" applyFont="1" applyBorder="1"/>
    <xf numFmtId="166" fontId="4" fillId="0" borderId="17" xfId="0" applyNumberFormat="1" applyFont="1" applyBorder="1"/>
    <xf numFmtId="0" fontId="4" fillId="0" borderId="17" xfId="0" applyFont="1" applyBorder="1" applyAlignment="1">
      <alignment horizontal="center"/>
    </xf>
    <xf numFmtId="0" fontId="4" fillId="0" borderId="15" xfId="0" applyFont="1" applyBorder="1"/>
    <xf numFmtId="0" fontId="3" fillId="3" borderId="18" xfId="0" applyFont="1" applyFill="1" applyBorder="1"/>
    <xf numFmtId="165" fontId="4" fillId="0" borderId="17" xfId="0" applyNumberFormat="1" applyFont="1" applyBorder="1"/>
    <xf numFmtId="0" fontId="4" fillId="3" borderId="13" xfId="0" applyFont="1" applyFill="1" applyBorder="1"/>
    <xf numFmtId="0" fontId="8" fillId="0" borderId="0" xfId="0" applyFont="1"/>
    <xf numFmtId="0" fontId="11" fillId="0" borderId="0" xfId="0" applyFont="1"/>
    <xf numFmtId="0" fontId="12" fillId="0" borderId="31" xfId="0" applyFont="1" applyBorder="1" applyAlignment="1">
      <alignment horizontal="center" wrapText="1"/>
    </xf>
    <xf numFmtId="0" fontId="13" fillId="5" borderId="31" xfId="0" applyFont="1" applyFill="1" applyBorder="1" applyAlignment="1">
      <alignment horizontal="center"/>
    </xf>
    <xf numFmtId="0" fontId="12" fillId="0" borderId="0" xfId="0" applyFont="1"/>
    <xf numFmtId="0" fontId="14" fillId="0" borderId="0" xfId="0" applyFont="1" applyAlignment="1">
      <alignment horizontal="center"/>
    </xf>
    <xf numFmtId="0" fontId="15" fillId="0" borderId="0" xfId="0" applyFont="1"/>
    <xf numFmtId="0" fontId="1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8" fillId="0" borderId="28" xfId="0" applyFont="1" applyBorder="1" applyAlignment="1">
      <alignment horizontal="center"/>
    </xf>
    <xf numFmtId="0" fontId="12" fillId="0" borderId="41" xfId="0" applyFont="1" applyBorder="1"/>
    <xf numFmtId="0" fontId="12" fillId="0" borderId="42" xfId="0" applyFont="1" applyBorder="1"/>
    <xf numFmtId="0" fontId="14" fillId="0" borderId="41" xfId="0" applyFont="1" applyBorder="1"/>
    <xf numFmtId="0" fontId="14" fillId="0" borderId="42" xfId="0" applyFont="1" applyBorder="1"/>
    <xf numFmtId="0" fontId="17" fillId="0" borderId="0" xfId="0" applyFont="1" applyAlignment="1">
      <alignment horizontal="center"/>
    </xf>
    <xf numFmtId="0" fontId="17" fillId="0" borderId="43" xfId="0" applyFont="1" applyBorder="1" applyAlignment="1">
      <alignment horizontal="center"/>
    </xf>
    <xf numFmtId="0" fontId="9" fillId="4" borderId="29" xfId="0" applyFont="1" applyFill="1" applyBorder="1" applyAlignment="1">
      <alignment horizontal="center"/>
    </xf>
    <xf numFmtId="0" fontId="10" fillId="4" borderId="29" xfId="0" applyFont="1" applyFill="1" applyBorder="1"/>
    <xf numFmtId="0" fontId="8" fillId="0" borderId="29" xfId="0" applyFont="1" applyBorder="1"/>
    <xf numFmtId="0" fontId="16" fillId="0" borderId="44" xfId="0" applyFont="1" applyBorder="1" applyAlignment="1">
      <alignment horizontal="center"/>
    </xf>
    <xf numFmtId="0" fontId="16" fillId="0" borderId="0" xfId="0" applyFont="1" applyAlignment="1">
      <alignment horizontal="center"/>
    </xf>
    <xf numFmtId="0" fontId="5" fillId="2" borderId="25" xfId="0" applyFont="1" applyFill="1" applyBorder="1" applyAlignment="1">
      <alignment horizontal="center"/>
    </xf>
    <xf numFmtId="0" fontId="5" fillId="2" borderId="26" xfId="0" applyFont="1" applyFill="1" applyBorder="1" applyAlignment="1">
      <alignment horizontal="center"/>
    </xf>
    <xf numFmtId="0" fontId="5" fillId="2" borderId="27" xfId="0" applyFont="1" applyFill="1" applyBorder="1" applyAlignment="1">
      <alignment horizontal="center"/>
    </xf>
    <xf numFmtId="0" fontId="18" fillId="0" borderId="10" xfId="0" applyFont="1" applyBorder="1"/>
    <xf numFmtId="0" fontId="18" fillId="0" borderId="1" xfId="0" applyFont="1" applyBorder="1"/>
    <xf numFmtId="165" fontId="18" fillId="0" borderId="1" xfId="0" applyNumberFormat="1" applyFont="1" applyBorder="1"/>
    <xf numFmtId="165" fontId="19" fillId="0" borderId="1" xfId="0" applyNumberFormat="1" applyFont="1" applyBorder="1"/>
    <xf numFmtId="0" fontId="19" fillId="3" borderId="0" xfId="0" applyFont="1" applyFill="1"/>
    <xf numFmtId="9" fontId="19" fillId="0" borderId="1" xfId="2" applyFont="1" applyBorder="1"/>
    <xf numFmtId="9" fontId="19" fillId="0" borderId="11" xfId="2" applyFont="1" applyBorder="1"/>
    <xf numFmtId="0" fontId="18" fillId="3" borderId="0" xfId="0" applyFont="1" applyFill="1"/>
    <xf numFmtId="164" fontId="18" fillId="0" borderId="1" xfId="1" applyFont="1" applyBorder="1"/>
    <xf numFmtId="0" fontId="18" fillId="0" borderId="0" xfId="0" applyFont="1"/>
    <xf numFmtId="0" fontId="18" fillId="0" borderId="1" xfId="0" applyFont="1" applyBorder="1" applyAlignment="1">
      <alignment horizontal="center"/>
    </xf>
    <xf numFmtId="164" fontId="18" fillId="0" borderId="11" xfId="0" applyNumberFormat="1" applyFont="1" applyBorder="1"/>
    <xf numFmtId="166" fontId="18" fillId="0" borderId="1" xfId="0" applyNumberFormat="1" applyFont="1" applyBorder="1"/>
    <xf numFmtId="0" fontId="20" fillId="2" borderId="25" xfId="0" applyFont="1" applyFill="1" applyBorder="1" applyAlignment="1">
      <alignment horizontal="center"/>
    </xf>
    <xf numFmtId="0" fontId="20" fillId="2" borderId="26" xfId="0" applyFont="1" applyFill="1" applyBorder="1" applyAlignment="1">
      <alignment horizontal="center"/>
    </xf>
    <xf numFmtId="0" fontId="20" fillId="2" borderId="27" xfId="0" applyFont="1" applyFill="1" applyBorder="1" applyAlignment="1">
      <alignment horizontal="center"/>
    </xf>
    <xf numFmtId="0" fontId="18" fillId="0" borderId="4" xfId="0" applyFont="1" applyBorder="1"/>
    <xf numFmtId="0" fontId="18" fillId="0" borderId="5" xfId="0" applyFont="1" applyBorder="1"/>
    <xf numFmtId="0" fontId="18" fillId="0" borderId="6" xfId="0" applyFont="1" applyBorder="1"/>
    <xf numFmtId="0" fontId="18" fillId="0" borderId="2" xfId="0" applyFont="1" applyBorder="1"/>
    <xf numFmtId="0" fontId="18" fillId="0" borderId="7" xfId="0" applyFont="1" applyBorder="1"/>
    <xf numFmtId="0" fontId="19" fillId="0" borderId="0" xfId="0" applyFont="1"/>
    <xf numFmtId="0" fontId="18" fillId="0" borderId="8" xfId="0" applyFont="1" applyBorder="1"/>
    <xf numFmtId="0" fontId="18" fillId="0" borderId="3" xfId="0" applyFont="1" applyBorder="1"/>
    <xf numFmtId="0" fontId="18" fillId="0" borderId="9" xfId="0" applyFont="1" applyBorder="1"/>
    <xf numFmtId="0" fontId="21" fillId="2" borderId="10" xfId="0" applyFont="1" applyFill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 wrapText="1"/>
    </xf>
    <xf numFmtId="0" fontId="21" fillId="2" borderId="11" xfId="0" applyFont="1" applyFill="1" applyBorder="1" applyAlignment="1">
      <alignment horizontal="center" vertical="center"/>
    </xf>
    <xf numFmtId="9" fontId="18" fillId="0" borderId="1" xfId="0" applyNumberFormat="1" applyFont="1" applyBorder="1"/>
    <xf numFmtId="0" fontId="21" fillId="2" borderId="19" xfId="0" applyFont="1" applyFill="1" applyBorder="1" applyAlignment="1">
      <alignment horizontal="center"/>
    </xf>
    <xf numFmtId="0" fontId="21" fillId="2" borderId="20" xfId="0" applyFont="1" applyFill="1" applyBorder="1" applyAlignment="1">
      <alignment horizontal="center"/>
    </xf>
    <xf numFmtId="0" fontId="18" fillId="0" borderId="12" xfId="0" applyFont="1" applyBorder="1"/>
    <xf numFmtId="0" fontId="18" fillId="0" borderId="13" xfId="0" applyFont="1" applyBorder="1"/>
    <xf numFmtId="0" fontId="21" fillId="2" borderId="23" xfId="0" applyFont="1" applyFill="1" applyBorder="1" applyAlignment="1">
      <alignment horizontal="center"/>
    </xf>
    <xf numFmtId="0" fontId="21" fillId="2" borderId="24" xfId="0" applyFont="1" applyFill="1" applyBorder="1" applyAlignment="1">
      <alignment horizontal="center"/>
    </xf>
    <xf numFmtId="164" fontId="18" fillId="0" borderId="15" xfId="0" applyNumberFormat="1" applyFont="1" applyBorder="1"/>
    <xf numFmtId="164" fontId="18" fillId="0" borderId="1" xfId="0" applyNumberFormat="1" applyFont="1" applyBorder="1"/>
    <xf numFmtId="166" fontId="19" fillId="0" borderId="11" xfId="0" applyNumberFormat="1" applyFont="1" applyBorder="1"/>
    <xf numFmtId="166" fontId="19" fillId="0" borderId="15" xfId="0" applyNumberFormat="1" applyFont="1" applyBorder="1"/>
    <xf numFmtId="0" fontId="18" fillId="3" borderId="0" xfId="0" applyFont="1" applyFill="1" applyAlignment="1">
      <alignment horizontal="center"/>
    </xf>
    <xf numFmtId="166" fontId="19" fillId="0" borderId="0" xfId="0" applyNumberFormat="1" applyFont="1"/>
    <xf numFmtId="0" fontId="22" fillId="2" borderId="26" xfId="0" applyFont="1" applyFill="1" applyBorder="1" applyAlignment="1">
      <alignment horizontal="center"/>
    </xf>
    <xf numFmtId="0" fontId="22" fillId="2" borderId="27" xfId="0" applyFont="1" applyFill="1" applyBorder="1" applyAlignment="1">
      <alignment horizontal="center"/>
    </xf>
    <xf numFmtId="0" fontId="19" fillId="0" borderId="5" xfId="0" applyFont="1" applyBorder="1"/>
    <xf numFmtId="0" fontId="21" fillId="2" borderId="10" xfId="0" applyFont="1" applyFill="1" applyBorder="1" applyAlignment="1">
      <alignment horizontal="center"/>
    </xf>
    <xf numFmtId="0" fontId="21" fillId="2" borderId="1" xfId="0" applyFont="1" applyFill="1" applyBorder="1" applyAlignment="1">
      <alignment horizontal="center"/>
    </xf>
    <xf numFmtId="0" fontId="21" fillId="2" borderId="1" xfId="0" applyFont="1" applyFill="1" applyBorder="1" applyAlignment="1">
      <alignment horizontal="center" wrapText="1"/>
    </xf>
    <xf numFmtId="0" fontId="21" fillId="2" borderId="11" xfId="0" applyFont="1" applyFill="1" applyBorder="1" applyAlignment="1">
      <alignment horizontal="center"/>
    </xf>
    <xf numFmtId="9" fontId="18" fillId="0" borderId="1" xfId="2" applyFont="1" applyBorder="1"/>
    <xf numFmtId="164" fontId="19" fillId="0" borderId="1" xfId="0" applyNumberFormat="1" applyFont="1" applyBorder="1"/>
    <xf numFmtId="164" fontId="19" fillId="0" borderId="11" xfId="1" applyFont="1" applyBorder="1"/>
    <xf numFmtId="164" fontId="18" fillId="0" borderId="11" xfId="1" applyFont="1" applyBorder="1"/>
    <xf numFmtId="0" fontId="21" fillId="2" borderId="21" xfId="0" applyFont="1" applyFill="1" applyBorder="1" applyAlignment="1">
      <alignment horizontal="center"/>
    </xf>
    <xf numFmtId="0" fontId="21" fillId="2" borderId="22" xfId="0" applyFont="1" applyFill="1" applyBorder="1" applyAlignment="1">
      <alignment horizontal="center"/>
    </xf>
    <xf numFmtId="9" fontId="18" fillId="0" borderId="11" xfId="0" applyNumberFormat="1" applyFont="1" applyBorder="1"/>
    <xf numFmtId="9" fontId="18" fillId="0" borderId="14" xfId="0" applyNumberFormat="1" applyFont="1" applyBorder="1"/>
    <xf numFmtId="0" fontId="23" fillId="0" borderId="30" xfId="0" applyFont="1" applyBorder="1" applyAlignment="1">
      <alignment horizontal="center" wrapText="1"/>
    </xf>
    <xf numFmtId="0" fontId="23" fillId="0" borderId="31" xfId="0" applyFont="1" applyBorder="1" applyAlignment="1">
      <alignment horizontal="center" wrapText="1"/>
    </xf>
    <xf numFmtId="0" fontId="23" fillId="0" borderId="0" xfId="0" applyFont="1"/>
    <xf numFmtId="0" fontId="23" fillId="0" borderId="32" xfId="0" applyFont="1" applyBorder="1"/>
    <xf numFmtId="0" fontId="23" fillId="0" borderId="31" xfId="0" applyFont="1" applyBorder="1"/>
    <xf numFmtId="164" fontId="23" fillId="0" borderId="31" xfId="0" applyNumberFormat="1" applyFont="1" applyBorder="1"/>
    <xf numFmtId="44" fontId="23" fillId="0" borderId="31" xfId="0" applyNumberFormat="1" applyFont="1" applyBorder="1"/>
    <xf numFmtId="0" fontId="23" fillId="0" borderId="30" xfId="0" applyFont="1" applyBorder="1"/>
    <xf numFmtId="0" fontId="23" fillId="0" borderId="31" xfId="0" applyFont="1" applyBorder="1" applyAlignment="1">
      <alignment horizontal="right"/>
    </xf>
    <xf numFmtId="0" fontId="23" fillId="6" borderId="33" xfId="0" applyFont="1" applyFill="1" applyBorder="1"/>
    <xf numFmtId="0" fontId="23" fillId="0" borderId="34" xfId="0" applyFont="1" applyBorder="1" applyAlignment="1">
      <alignment horizontal="center"/>
    </xf>
    <xf numFmtId="0" fontId="23" fillId="0" borderId="35" xfId="0" applyFont="1" applyBorder="1" applyAlignment="1">
      <alignment horizontal="center"/>
    </xf>
    <xf numFmtId="44" fontId="23" fillId="6" borderId="33" xfId="0" applyNumberFormat="1" applyFont="1" applyFill="1" applyBorder="1"/>
    <xf numFmtId="0" fontId="23" fillId="0" borderId="36" xfId="0" applyFont="1" applyBorder="1" applyAlignment="1">
      <alignment horizontal="center"/>
    </xf>
    <xf numFmtId="0" fontId="23" fillId="0" borderId="37" xfId="0" applyFont="1" applyBorder="1" applyAlignment="1">
      <alignment horizontal="center"/>
    </xf>
    <xf numFmtId="0" fontId="23" fillId="0" borderId="38" xfId="0" applyFont="1" applyBorder="1" applyAlignment="1">
      <alignment horizontal="center"/>
    </xf>
    <xf numFmtId="0" fontId="23" fillId="0" borderId="39" xfId="0" applyFont="1" applyBorder="1" applyAlignment="1">
      <alignment horizontal="center"/>
    </xf>
    <xf numFmtId="0" fontId="23" fillId="0" borderId="3" xfId="0" applyFont="1" applyBorder="1"/>
    <xf numFmtId="0" fontId="23" fillId="7" borderId="33" xfId="0" applyFont="1" applyFill="1" applyBorder="1"/>
    <xf numFmtId="0" fontId="23" fillId="0" borderId="40" xfId="0" applyFont="1" applyBorder="1"/>
    <xf numFmtId="9" fontId="23" fillId="0" borderId="31" xfId="2" applyFont="1" applyBorder="1"/>
    <xf numFmtId="9" fontId="23" fillId="6" borderId="33" xfId="2" applyFont="1" applyFill="1" applyBorder="1"/>
    <xf numFmtId="9" fontId="23" fillId="0" borderId="0" xfId="2" applyFont="1"/>
    <xf numFmtId="9" fontId="23" fillId="7" borderId="33" xfId="2" applyFont="1" applyFill="1" applyBorder="1"/>
    <xf numFmtId="9" fontId="23" fillId="8" borderId="33" xfId="2" applyFont="1" applyFill="1" applyBorder="1"/>
    <xf numFmtId="44" fontId="23" fillId="7" borderId="33" xfId="0" applyNumberFormat="1" applyFont="1" applyFill="1" applyBorder="1"/>
    <xf numFmtId="44" fontId="12" fillId="0" borderId="41" xfId="0" applyNumberFormat="1" applyFont="1" applyBorder="1"/>
    <xf numFmtId="9" fontId="12" fillId="0" borderId="41" xfId="2" applyFont="1" applyBorder="1"/>
    <xf numFmtId="9" fontId="12" fillId="0" borderId="42" xfId="2" applyFont="1" applyBorder="1"/>
    <xf numFmtId="9" fontId="12" fillId="0" borderId="41" xfId="0" applyNumberFormat="1" applyFont="1" applyBorder="1"/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Tipos</a:t>
            </a:r>
            <a:r>
              <a:rPr lang="en-US" baseline="0"/>
              <a:t> de platillos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>
                  <a:shade val="58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6">
                  <a:shade val="86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6">
                  <a:tint val="86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6">
                  <a:tint val="58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'INGENIERIA MENU'!$H$36:$H$39</c:f>
              <c:strCache>
                <c:ptCount val="4"/>
                <c:pt idx="0">
                  <c:v>ESTRELLA</c:v>
                </c:pt>
                <c:pt idx="1">
                  <c:v>PERRO</c:v>
                </c:pt>
                <c:pt idx="2">
                  <c:v>CABALLO</c:v>
                </c:pt>
                <c:pt idx="3">
                  <c:v>ROMPECABEZAS</c:v>
                </c:pt>
              </c:strCache>
            </c:strRef>
          </c:cat>
          <c:val>
            <c:numRef>
              <c:f>'INGENIERIA MENU'!$J$36:$J$39</c:f>
              <c:numCache>
                <c:formatCode>General</c:formatCode>
                <c:ptCount val="4"/>
                <c:pt idx="0">
                  <c:v>3</c:v>
                </c:pt>
                <c:pt idx="1">
                  <c:v>4</c:v>
                </c:pt>
                <c:pt idx="2">
                  <c:v>4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0CB-1342-80A0-366EDD16FC2A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542925</xdr:colOff>
      <xdr:row>0</xdr:row>
      <xdr:rowOff>104775</xdr:rowOff>
    </xdr:from>
    <xdr:to>
      <xdr:col>6</xdr:col>
      <xdr:colOff>234950</xdr:colOff>
      <xdr:row>3</xdr:row>
      <xdr:rowOff>171450</xdr:rowOff>
    </xdr:to>
    <xdr:pic>
      <xdr:nvPicPr>
        <xdr:cNvPr id="1092" name="Imagen 1">
          <a:extLst>
            <a:ext uri="{FF2B5EF4-FFF2-40B4-BE49-F238E27FC236}">
              <a16:creationId xmlns:a16="http://schemas.microsoft.com/office/drawing/2014/main" id="{8D534239-B6E9-68EA-67D4-7795AACFD0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81600" y="104775"/>
          <a:ext cx="1343025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228890</xdr:colOff>
      <xdr:row>35</xdr:row>
      <xdr:rowOff>63500</xdr:rowOff>
    </xdr:from>
    <xdr:to>
      <xdr:col>6</xdr:col>
      <xdr:colOff>695615</xdr:colOff>
      <xdr:row>45</xdr:row>
      <xdr:rowOff>238136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3831B55C-334A-6D7E-8B68-9BED88D1E780}"/>
            </a:ext>
          </a:extLst>
        </xdr:cNvPr>
        <xdr:cNvSpPr/>
      </xdr:nvSpPr>
      <xdr:spPr>
        <a:xfrm>
          <a:off x="5828435" y="9126682"/>
          <a:ext cx="3136612" cy="2772363"/>
        </a:xfrm>
        <a:prstGeom prst="rect">
          <a:avLst/>
        </a:prstGeom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rtlCol="0" anchor="t"/>
        <a:lstStyle/>
        <a:p>
          <a:r>
            <a:rPr lang="en-US" sz="1600"/>
            <a:t>En general, son</a:t>
          </a:r>
          <a:r>
            <a:rPr lang="en-US" sz="1600" baseline="0"/>
            <a:t> varios los  platillos que deberían mejorarse. 34% son perro. Un cuarto son estrella y están muy bien posicionados. La utilidad es bastante buena pero si habria que mejorar los platos perro. </a:t>
          </a:r>
          <a:endParaRPr lang="en-US" sz="1600"/>
        </a:p>
      </xdr:txBody>
    </xdr:sp>
    <xdr:clientData/>
  </xdr:twoCellAnchor>
  <xdr:twoCellAnchor>
    <xdr:from>
      <xdr:col>10</xdr:col>
      <xdr:colOff>333375</xdr:colOff>
      <xdr:row>35</xdr:row>
      <xdr:rowOff>52531</xdr:rowOff>
    </xdr:from>
    <xdr:to>
      <xdr:col>15</xdr:col>
      <xdr:colOff>318944</xdr:colOff>
      <xdr:row>38</xdr:row>
      <xdr:rowOff>230908</xdr:rowOff>
    </xdr:to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BD8F68B9-8372-6916-9B25-203F625487BC}"/>
            </a:ext>
          </a:extLst>
        </xdr:cNvPr>
        <xdr:cNvSpPr/>
      </xdr:nvSpPr>
      <xdr:spPr>
        <a:xfrm>
          <a:off x="12802466" y="9115713"/>
          <a:ext cx="5065569" cy="957695"/>
        </a:xfrm>
        <a:prstGeom prst="rect">
          <a:avLst/>
        </a:prstGeom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rtlCol="0" anchor="t"/>
        <a:lstStyle/>
        <a:p>
          <a:r>
            <a:rPr lang="en-US"/>
            <a:t>Ensalada Capresse</a:t>
          </a:r>
          <a:br>
            <a:rPr lang="en-US"/>
          </a:br>
          <a:r>
            <a:rPr lang="en-US"/>
            <a:t>1.</a:t>
          </a:r>
          <a:r>
            <a:rPr lang="en-US" baseline="0"/>
            <a:t> Cambiar su posicionamiento en el menú para autmentar su visibilidad.</a:t>
          </a:r>
        </a:p>
        <a:p>
          <a:r>
            <a:rPr lang="en-US" baseline="0"/>
            <a:t>2. Promocionarla más con los meseros.</a:t>
          </a:r>
        </a:p>
        <a:p>
          <a:r>
            <a:rPr lang="en-US" baseline="0"/>
            <a:t>3. Aumentar el precio ya que se ve muy bajo comparado a los demás platillos</a:t>
          </a:r>
          <a:endParaRPr lang="en-US"/>
        </a:p>
      </xdr:txBody>
    </xdr:sp>
    <xdr:clientData/>
  </xdr:twoCellAnchor>
  <xdr:twoCellAnchor>
    <xdr:from>
      <xdr:col>10</xdr:col>
      <xdr:colOff>347807</xdr:colOff>
      <xdr:row>43</xdr:row>
      <xdr:rowOff>41564</xdr:rowOff>
    </xdr:from>
    <xdr:to>
      <xdr:col>15</xdr:col>
      <xdr:colOff>333376</xdr:colOff>
      <xdr:row>46</xdr:row>
      <xdr:rowOff>7176</xdr:rowOff>
    </xdr:to>
    <xdr:sp macro="" textlink="">
      <xdr:nvSpPr>
        <xdr:cNvPr id="4" name="Rectángulo 3">
          <a:extLst>
            <a:ext uri="{FF2B5EF4-FFF2-40B4-BE49-F238E27FC236}">
              <a16:creationId xmlns:a16="http://schemas.microsoft.com/office/drawing/2014/main" id="{A844B16D-7799-B9C9-725F-B49E165C922F}"/>
            </a:ext>
          </a:extLst>
        </xdr:cNvPr>
        <xdr:cNvSpPr/>
      </xdr:nvSpPr>
      <xdr:spPr>
        <a:xfrm>
          <a:off x="12816898" y="11182928"/>
          <a:ext cx="5065569" cy="744930"/>
        </a:xfrm>
        <a:prstGeom prst="rect">
          <a:avLst/>
        </a:prstGeom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rtlCol="0" anchor="t"/>
        <a:lstStyle/>
        <a:p>
          <a:r>
            <a:rPr lang="en-US"/>
            <a:t>Tronco de robalo</a:t>
          </a:r>
          <a:br>
            <a:rPr lang="en-US"/>
          </a:br>
          <a:r>
            <a:rPr lang="en-US"/>
            <a:t>1. No cambiar</a:t>
          </a:r>
          <a:r>
            <a:rPr lang="en-US" baseline="0"/>
            <a:t> posicionamiento en el menú.</a:t>
          </a:r>
        </a:p>
        <a:p>
          <a:r>
            <a:rPr lang="en-US" baseline="0"/>
            <a:t>2. Aumentar poco el precio para obtener una mayor utilidad.</a:t>
          </a:r>
        </a:p>
        <a:p>
          <a:r>
            <a:rPr lang="en-US" baseline="0"/>
            <a:t>3. Promocionar el platillo sin opacar a los qie necesitan mas ayuda.</a:t>
          </a:r>
          <a:endParaRPr lang="en-US"/>
        </a:p>
      </xdr:txBody>
    </xdr:sp>
    <xdr:clientData/>
  </xdr:twoCellAnchor>
  <xdr:twoCellAnchor>
    <xdr:from>
      <xdr:col>10</xdr:col>
      <xdr:colOff>333375</xdr:colOff>
      <xdr:row>39</xdr:row>
      <xdr:rowOff>27132</xdr:rowOff>
    </xdr:from>
    <xdr:to>
      <xdr:col>15</xdr:col>
      <xdr:colOff>318944</xdr:colOff>
      <xdr:row>41</xdr:row>
      <xdr:rowOff>252517</xdr:rowOff>
    </xdr:to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9D8E6CC6-D3CD-6574-29BF-76F23C322D09}"/>
            </a:ext>
          </a:extLst>
        </xdr:cNvPr>
        <xdr:cNvSpPr/>
      </xdr:nvSpPr>
      <xdr:spPr>
        <a:xfrm>
          <a:off x="12802466" y="10129405"/>
          <a:ext cx="5065569" cy="744930"/>
        </a:xfrm>
        <a:prstGeom prst="rect">
          <a:avLst/>
        </a:prstGeom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rtlCol="0" anchor="t"/>
        <a:lstStyle/>
        <a:p>
          <a:r>
            <a:rPr lang="en-US"/>
            <a:t>Ternera</a:t>
          </a:r>
          <a:r>
            <a:rPr lang="en-US" baseline="0"/>
            <a:t> en su Jugo</a:t>
          </a:r>
          <a:br>
            <a:rPr lang="en-US" baseline="0"/>
          </a:br>
          <a:r>
            <a:rPr lang="en-US" baseline="0"/>
            <a:t>1. Agregarle una guarnición con mayor utilidad. </a:t>
          </a:r>
        </a:p>
        <a:p>
          <a:r>
            <a:rPr lang="en-US" baseline="0"/>
            <a:t>2. Cambiar su posicionamientop en el menú para mayor visibilidad por el cliente.</a:t>
          </a:r>
        </a:p>
        <a:p>
          <a:r>
            <a:rPr lang="en-US" baseline="0"/>
            <a:t>3. Tratar de disminuir el costo de la receta.</a:t>
          </a:r>
        </a:p>
      </xdr:txBody>
    </xdr:sp>
    <xdr:clientData/>
  </xdr:twoCellAnchor>
  <xdr:twoCellAnchor>
    <xdr:from>
      <xdr:col>16</xdr:col>
      <xdr:colOff>235744</xdr:colOff>
      <xdr:row>35</xdr:row>
      <xdr:rowOff>5557</xdr:rowOff>
    </xdr:from>
    <xdr:to>
      <xdr:col>21</xdr:col>
      <xdr:colOff>694532</xdr:colOff>
      <xdr:row>45</xdr:row>
      <xdr:rowOff>218281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55269EA5-42C9-3584-60E7-DF6B7CB6345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F8DD52-3AF9-4354-8503-472609E0A8F2}">
  <sheetPr>
    <pageSetUpPr fitToPage="1"/>
  </sheetPr>
  <dimension ref="A1:P49"/>
  <sheetViews>
    <sheetView tabSelected="1" topLeftCell="A5" zoomScale="35" zoomScaleNormal="100" workbookViewId="0">
      <selection activeCell="I42" sqref="I42"/>
    </sheetView>
  </sheetViews>
  <sheetFormatPr baseColWidth="10" defaultColWidth="10.83203125" defaultRowHeight="13" x14ac:dyDescent="0.15"/>
  <cols>
    <col min="1" max="1" width="43.83203125" style="28" customWidth="1"/>
    <col min="2" max="2" width="14.1640625" style="28" customWidth="1"/>
    <col min="3" max="3" width="15.5" style="28" customWidth="1"/>
    <col min="4" max="4" width="10.83203125" style="28"/>
    <col min="5" max="5" width="12" style="28" customWidth="1"/>
    <col min="6" max="6" width="12.33203125" style="28" customWidth="1"/>
    <col min="7" max="7" width="12.1640625" style="28" customWidth="1"/>
    <col min="8" max="8" width="13.1640625" style="28" customWidth="1"/>
    <col min="9" max="9" width="15.1640625" style="28" customWidth="1"/>
    <col min="10" max="10" width="14.5" style="28" customWidth="1"/>
    <col min="11" max="11" width="11" style="28" customWidth="1"/>
    <col min="12" max="12" width="13.5" style="28" customWidth="1"/>
    <col min="13" max="13" width="20.6640625" style="28" customWidth="1"/>
    <col min="14" max="16384" width="10.83203125" style="28"/>
  </cols>
  <sheetData>
    <row r="1" spans="1:13" x14ac:dyDescent="0.15">
      <c r="A1" s="36"/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</row>
    <row r="2" spans="1:13" x14ac:dyDescent="0.15">
      <c r="A2" s="36"/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</row>
    <row r="3" spans="1:13" x14ac:dyDescent="0.15">
      <c r="A3" s="36"/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</row>
    <row r="4" spans="1:13" ht="14" thickBot="1" x14ac:dyDescent="0.2">
      <c r="A4" s="37"/>
      <c r="B4" s="37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</row>
    <row r="5" spans="1:13" ht="25" thickTop="1" thickBot="1" x14ac:dyDescent="0.3">
      <c r="A5" s="44" t="s">
        <v>95</v>
      </c>
      <c r="B5" s="45"/>
      <c r="C5" s="45"/>
      <c r="D5" s="45"/>
      <c r="E5" s="45"/>
      <c r="F5" s="45"/>
      <c r="G5" s="45"/>
      <c r="H5" s="45"/>
      <c r="I5" s="45"/>
      <c r="J5" s="45"/>
      <c r="K5" s="45"/>
      <c r="L5" s="45"/>
      <c r="M5" s="46"/>
    </row>
    <row r="6" spans="1:13" ht="14" thickBot="1" x14ac:dyDescent="0.2">
      <c r="A6" s="29"/>
    </row>
    <row r="7" spans="1:13" ht="57" customHeight="1" thickTop="1" thickBot="1" x14ac:dyDescent="0.25">
      <c r="A7" s="109" t="s">
        <v>96</v>
      </c>
      <c r="B7" s="110" t="s">
        <v>97</v>
      </c>
      <c r="C7" s="110" t="s">
        <v>98</v>
      </c>
      <c r="D7" s="110" t="s">
        <v>99</v>
      </c>
      <c r="E7" s="110" t="s">
        <v>38</v>
      </c>
      <c r="F7" s="110" t="s">
        <v>100</v>
      </c>
      <c r="G7" s="110" t="s">
        <v>101</v>
      </c>
      <c r="H7" s="110" t="s">
        <v>125</v>
      </c>
      <c r="I7" s="110" t="s">
        <v>126</v>
      </c>
      <c r="J7" s="110" t="s">
        <v>127</v>
      </c>
      <c r="K7" s="30" t="s">
        <v>102</v>
      </c>
      <c r="L7" s="30" t="s">
        <v>103</v>
      </c>
      <c r="M7" s="30" t="s">
        <v>104</v>
      </c>
    </row>
    <row r="8" spans="1:13" ht="20" thickTop="1" thickBot="1" x14ac:dyDescent="0.25">
      <c r="A8" s="31" t="s">
        <v>105</v>
      </c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</row>
    <row r="9" spans="1:13" ht="20" thickTop="1" thickBot="1" x14ac:dyDescent="0.25">
      <c r="A9" s="112" t="s">
        <v>106</v>
      </c>
      <c r="B9" s="113">
        <v>27</v>
      </c>
      <c r="C9" s="129">
        <f>B9/$B$31</f>
        <v>8.3591331269349839E-2</v>
      </c>
      <c r="D9" s="114">
        <v>13.5</v>
      </c>
      <c r="E9" s="114">
        <v>44</v>
      </c>
      <c r="F9" s="114">
        <f>E9/1.16</f>
        <v>37.931034482758626</v>
      </c>
      <c r="G9" s="114">
        <f>F9-D9</f>
        <v>24.431034482758626</v>
      </c>
      <c r="H9" s="115">
        <f>B9*D9</f>
        <v>364.5</v>
      </c>
      <c r="I9" s="115">
        <f>F9*B9</f>
        <v>1024.137931034483</v>
      </c>
      <c r="J9" s="115">
        <f>G9*B9</f>
        <v>659.6379310344829</v>
      </c>
      <c r="K9" s="113" t="str">
        <f>IF(G9&gt;$B$45,"H","L")</f>
        <v>L</v>
      </c>
      <c r="L9" s="113" t="str">
        <f>IF(C9&gt;=$B$46,"H","L")</f>
        <v>H</v>
      </c>
      <c r="M9" s="113" t="str" cm="1">
        <f t="array" ref="M9">_xlfn.IFS(K9&amp;L9="LL", "PERRO",K9&amp;L9="HH", "ESTRELLA", K9&amp;L9="HL", "ROMPECABEZAS", K9&amp;L9="LH", "CABALLO")</f>
        <v>CABALLO</v>
      </c>
    </row>
    <row r="10" spans="1:13" ht="20" thickTop="1" thickBot="1" x14ac:dyDescent="0.25">
      <c r="A10" s="113" t="s">
        <v>107</v>
      </c>
      <c r="B10" s="113">
        <v>18</v>
      </c>
      <c r="C10" s="129">
        <f t="shared" ref="C10:C11" si="0">B10/$B$31</f>
        <v>5.5727554179566562E-2</v>
      </c>
      <c r="D10" s="114">
        <f>'Receta Estándar'!F15</f>
        <v>8.0100289755374749</v>
      </c>
      <c r="E10" s="114">
        <f>F10*1.16</f>
        <v>40.398407007058566</v>
      </c>
      <c r="F10" s="114">
        <f>'Receta Estándar'!F16</f>
        <v>34.826212937119458</v>
      </c>
      <c r="G10" s="114">
        <f t="shared" ref="G10:G11" si="1">F10-D10</f>
        <v>26.816183961581984</v>
      </c>
      <c r="H10" s="115">
        <f t="shared" ref="H10:H11" si="2">B10*D10</f>
        <v>144.18052155967456</v>
      </c>
      <c r="I10" s="115">
        <f>F10*B10</f>
        <v>626.87183286815025</v>
      </c>
      <c r="J10" s="115">
        <f t="shared" ref="J10:J11" si="3">G10*B10</f>
        <v>482.69131130847575</v>
      </c>
      <c r="K10" s="113" t="str">
        <f t="shared" ref="K10:K11" si="4">IF(G10&gt;$B$45,"H","L")</f>
        <v>L</v>
      </c>
      <c r="L10" s="113" t="str">
        <f t="shared" ref="L10:L22" si="5">IF(C10&gt;=$B$46,"H","L")</f>
        <v>L</v>
      </c>
      <c r="M10" s="113" t="str" cm="1">
        <f t="array" ref="M10">_xlfn.IFS(K10&amp;L10="LL", "PERRO",K10&amp;L10="HH", "ESTRELLA", K10&amp;L10="HL", "ROMPECABEZAS", K10&amp;L10="LH", "CABALLO")</f>
        <v>PERRO</v>
      </c>
    </row>
    <row r="11" spans="1:13" ht="20" thickTop="1" thickBot="1" x14ac:dyDescent="0.25">
      <c r="A11" s="113" t="s">
        <v>108</v>
      </c>
      <c r="B11" s="116">
        <v>12</v>
      </c>
      <c r="C11" s="129">
        <f t="shared" si="0"/>
        <v>3.7151702786377708E-2</v>
      </c>
      <c r="D11" s="114">
        <v>8.4</v>
      </c>
      <c r="E11" s="114">
        <f>F11*1.16</f>
        <v>38.975999999999999</v>
      </c>
      <c r="F11" s="114">
        <v>33.6</v>
      </c>
      <c r="G11" s="114">
        <f t="shared" si="1"/>
        <v>25.200000000000003</v>
      </c>
      <c r="H11" s="115">
        <f t="shared" si="2"/>
        <v>100.80000000000001</v>
      </c>
      <c r="I11" s="115">
        <f>F11*B11</f>
        <v>403.20000000000005</v>
      </c>
      <c r="J11" s="115">
        <f t="shared" si="3"/>
        <v>302.40000000000003</v>
      </c>
      <c r="K11" s="113" t="str">
        <f t="shared" si="4"/>
        <v>L</v>
      </c>
      <c r="L11" s="113" t="str">
        <f t="shared" si="5"/>
        <v>L</v>
      </c>
      <c r="M11" s="113" t="str" cm="1">
        <f t="array" ref="M11">_xlfn.IFS(K11&amp;L11="LL", "PERRO",K11&amp;L11="HH", "ESTRELLA", K11&amp;L11="HL", "ROMPECABEZAS", K11&amp;L11="LH", "CABALLO")</f>
        <v>PERRO</v>
      </c>
    </row>
    <row r="12" spans="1:13" ht="20" thickTop="1" thickBot="1" x14ac:dyDescent="0.25">
      <c r="A12" s="117" t="s">
        <v>109</v>
      </c>
      <c r="B12" s="118">
        <f>B9+B10+B11</f>
        <v>57</v>
      </c>
      <c r="C12" s="130">
        <f>C9+C10+C11</f>
        <v>0.1764705882352941</v>
      </c>
      <c r="D12" s="119"/>
      <c r="E12" s="119"/>
      <c r="F12" s="119"/>
      <c r="G12" s="120"/>
      <c r="H12" s="121">
        <f>H9+H10+H11</f>
        <v>609.48052155967457</v>
      </c>
      <c r="I12" s="121">
        <f>I9+I10+I11</f>
        <v>2054.2097639026333</v>
      </c>
      <c r="J12" s="121">
        <f>J9+J10+J11</f>
        <v>1444.7292423429587</v>
      </c>
      <c r="K12" s="122"/>
      <c r="L12" s="119"/>
      <c r="M12" s="119"/>
    </row>
    <row r="13" spans="1:13" ht="20" thickTop="1" thickBot="1" x14ac:dyDescent="0.25">
      <c r="A13" s="31" t="s">
        <v>110</v>
      </c>
      <c r="B13" s="111"/>
      <c r="C13" s="131"/>
      <c r="D13" s="123"/>
      <c r="E13" s="123"/>
      <c r="F13" s="123"/>
      <c r="G13" s="124"/>
      <c r="H13" s="133">
        <f>H12/I12</f>
        <v>0.29669828868974413</v>
      </c>
      <c r="I13" s="111"/>
      <c r="J13" s="133">
        <f>J12/I12</f>
        <v>0.70330171131025587</v>
      </c>
      <c r="K13" s="125"/>
      <c r="L13" s="123"/>
      <c r="M13" s="123"/>
    </row>
    <row r="14" spans="1:13" ht="20" thickTop="1" thickBot="1" x14ac:dyDescent="0.25">
      <c r="A14" s="113" t="s">
        <v>111</v>
      </c>
      <c r="B14" s="113">
        <v>46</v>
      </c>
      <c r="C14" s="129">
        <f>B14/$B$31</f>
        <v>0.14241486068111456</v>
      </c>
      <c r="D14" s="114">
        <v>7.5</v>
      </c>
      <c r="E14" s="114">
        <v>35</v>
      </c>
      <c r="F14" s="114">
        <f>E14/1.16</f>
        <v>30.172413793103452</v>
      </c>
      <c r="G14" s="114">
        <f>F14-D14</f>
        <v>22.672413793103452</v>
      </c>
      <c r="H14" s="115">
        <f>D14*B14</f>
        <v>345</v>
      </c>
      <c r="I14" s="114">
        <f>F14*B14</f>
        <v>1387.9310344827588</v>
      </c>
      <c r="J14" s="115">
        <f>G14*B14</f>
        <v>1042.9310344827588</v>
      </c>
      <c r="K14" s="113" t="str">
        <f>IF(G14&gt;$B$45,"H","L")</f>
        <v>L</v>
      </c>
      <c r="L14" s="113" t="str">
        <f t="shared" si="5"/>
        <v>H</v>
      </c>
      <c r="M14" s="113" t="str" cm="1">
        <f t="array" ref="M14">_xlfn.IFS(K14&amp;L14="LL", "PERRO",K14&amp;L14="HH", "ESTRELLA", K14&amp;L14="HL", "ROMPECABEZAS", K14&amp;L14="LH", "CABALLO")</f>
        <v>CABALLO</v>
      </c>
    </row>
    <row r="15" spans="1:13" ht="20" thickTop="1" thickBot="1" x14ac:dyDescent="0.25">
      <c r="A15" s="113" t="s">
        <v>112</v>
      </c>
      <c r="B15" s="113">
        <v>15</v>
      </c>
      <c r="C15" s="129">
        <f>B15/$B$31</f>
        <v>4.6439628482972138E-2</v>
      </c>
      <c r="D15" s="114">
        <v>5.6</v>
      </c>
      <c r="E15" s="114">
        <f>F15*1.16</f>
        <v>27.143999999999995</v>
      </c>
      <c r="F15" s="114">
        <v>23.4</v>
      </c>
      <c r="G15" s="114">
        <f>F15-D15</f>
        <v>17.799999999999997</v>
      </c>
      <c r="H15" s="115">
        <f>D15*B15</f>
        <v>84</v>
      </c>
      <c r="I15" s="114">
        <f>F15*B15</f>
        <v>351</v>
      </c>
      <c r="J15" s="115">
        <f>G15*B15</f>
        <v>266.99999999999994</v>
      </c>
      <c r="K15" s="113" t="str">
        <f>IF(G15&gt;$B$45,"H","L")</f>
        <v>L</v>
      </c>
      <c r="L15" s="113" t="str">
        <f t="shared" si="5"/>
        <v>L</v>
      </c>
      <c r="M15" s="113" t="str" cm="1">
        <f t="array" ref="M15">_xlfn.IFS(K15&amp;L15="LL", "PERRO",K15&amp;L15="HH", "ESTRELLA", K15&amp;L15="HL", "ROMPECABEZAS", K15&amp;L15="LH", "CABALLO")</f>
        <v>PERRO</v>
      </c>
    </row>
    <row r="16" spans="1:13" ht="20" thickTop="1" thickBot="1" x14ac:dyDescent="0.25">
      <c r="A16" s="117" t="s">
        <v>109</v>
      </c>
      <c r="B16" s="118">
        <f>B14+B15</f>
        <v>61</v>
      </c>
      <c r="C16" s="130">
        <f>C14+C15</f>
        <v>0.1888544891640867</v>
      </c>
      <c r="D16" s="119"/>
      <c r="E16" s="119"/>
      <c r="F16" s="119"/>
      <c r="G16" s="120"/>
      <c r="H16" s="121">
        <f>H14+H15</f>
        <v>429</v>
      </c>
      <c r="I16" s="121">
        <f>I14+I15</f>
        <v>1738.9310344827588</v>
      </c>
      <c r="J16" s="121">
        <f>J14+J15</f>
        <v>1309.9310344827588</v>
      </c>
      <c r="K16" s="122"/>
      <c r="L16" s="119"/>
      <c r="M16" s="119"/>
    </row>
    <row r="17" spans="1:16" ht="20" thickTop="1" thickBot="1" x14ac:dyDescent="0.25">
      <c r="A17" s="31" t="s">
        <v>113</v>
      </c>
      <c r="B17" s="111"/>
      <c r="C17" s="131"/>
      <c r="D17" s="123"/>
      <c r="E17" s="123"/>
      <c r="F17" s="123"/>
      <c r="G17" s="124"/>
      <c r="H17" s="133">
        <f>H16/I16</f>
        <v>0.24670328580776932</v>
      </c>
      <c r="I17" s="111"/>
      <c r="J17" s="133">
        <f>J16/I16</f>
        <v>0.75329671419223065</v>
      </c>
      <c r="K17" s="125"/>
      <c r="L17" s="123"/>
      <c r="M17" s="123"/>
    </row>
    <row r="18" spans="1:16" ht="20" thickTop="1" thickBot="1" x14ac:dyDescent="0.25">
      <c r="A18" s="113" t="s">
        <v>114</v>
      </c>
      <c r="B18" s="113">
        <v>29</v>
      </c>
      <c r="C18" s="129">
        <f>B18/$B$31</f>
        <v>8.9783281733746126E-2</v>
      </c>
      <c r="D18" s="114">
        <v>29.8</v>
      </c>
      <c r="E18" s="114">
        <v>145</v>
      </c>
      <c r="F18" s="114">
        <f>E18/1.16</f>
        <v>125.00000000000001</v>
      </c>
      <c r="G18" s="114">
        <f>F18-D18</f>
        <v>95.200000000000017</v>
      </c>
      <c r="H18" s="115">
        <f>D18*B18</f>
        <v>864.2</v>
      </c>
      <c r="I18" s="115">
        <f>F18*B18</f>
        <v>3625.0000000000005</v>
      </c>
      <c r="J18" s="114">
        <f>G18*B18</f>
        <v>2760.8000000000006</v>
      </c>
      <c r="K18" s="113" t="str">
        <f t="shared" ref="K18:K28" si="6">IF(G18&gt;$B$45,"H","L")</f>
        <v>H</v>
      </c>
      <c r="L18" s="113" t="str">
        <f t="shared" si="5"/>
        <v>H</v>
      </c>
      <c r="M18" s="113" t="str" cm="1">
        <f t="array" ref="M18">_xlfn.IFS(K18&amp;L18="LL", "PERRO",K18&amp;L18="HH", "ESTRELLA", K18&amp;L18="HL", "ROMPECABEZAS", K18&amp;L18="LH", "CABALLO")</f>
        <v>ESTRELLA</v>
      </c>
    </row>
    <row r="19" spans="1:16" ht="20" thickTop="1" thickBot="1" x14ac:dyDescent="0.25">
      <c r="A19" s="113" t="s">
        <v>115</v>
      </c>
      <c r="B19" s="113">
        <v>12</v>
      </c>
      <c r="C19" s="129">
        <f>B19/$B$31</f>
        <v>3.7151702786377708E-2</v>
      </c>
      <c r="D19" s="114">
        <v>19.899999999999999</v>
      </c>
      <c r="E19" s="114">
        <v>105</v>
      </c>
      <c r="F19" s="114">
        <f>E19/1.16</f>
        <v>90.517241379310349</v>
      </c>
      <c r="G19" s="114">
        <f>F19-D19</f>
        <v>70.617241379310343</v>
      </c>
      <c r="H19" s="115">
        <f>D19*B19</f>
        <v>238.79999999999998</v>
      </c>
      <c r="I19" s="115">
        <f>F19*B19</f>
        <v>1086.2068965517242</v>
      </c>
      <c r="J19" s="114">
        <f>G19*B19</f>
        <v>847.40689655172412</v>
      </c>
      <c r="K19" s="113" t="str">
        <f t="shared" si="6"/>
        <v>H</v>
      </c>
      <c r="L19" s="113" t="str">
        <f t="shared" si="5"/>
        <v>L</v>
      </c>
      <c r="M19" s="113" t="str" cm="1">
        <f t="array" ref="M19">_xlfn.IFS(K19&amp;L19="LL", "PERRO",K19&amp;L19="HH", "ESTRELLA", K19&amp;L19="HL", "ROMPECABEZAS", K19&amp;L19="LH", "CABALLO")</f>
        <v>ROMPECABEZAS</v>
      </c>
    </row>
    <row r="20" spans="1:16" ht="20" thickTop="1" thickBot="1" x14ac:dyDescent="0.25">
      <c r="A20" s="117" t="s">
        <v>109</v>
      </c>
      <c r="B20" s="118">
        <f>B18+B19</f>
        <v>41</v>
      </c>
      <c r="C20" s="130">
        <f>C18+C19</f>
        <v>0.12693498452012383</v>
      </c>
      <c r="D20" s="119"/>
      <c r="E20" s="119"/>
      <c r="F20" s="119"/>
      <c r="G20" s="120"/>
      <c r="H20" s="121">
        <f>H18+H19</f>
        <v>1103</v>
      </c>
      <c r="I20" s="121">
        <f t="shared" ref="I20:J20" si="7">I18+I19</f>
        <v>4711.2068965517246</v>
      </c>
      <c r="J20" s="121">
        <f t="shared" si="7"/>
        <v>3608.2068965517246</v>
      </c>
      <c r="K20" s="122"/>
      <c r="L20" s="119"/>
      <c r="M20" s="119"/>
    </row>
    <row r="21" spans="1:16" ht="20" thickTop="1" thickBot="1" x14ac:dyDescent="0.25">
      <c r="A21" s="31" t="s">
        <v>116</v>
      </c>
      <c r="B21" s="111"/>
      <c r="C21" s="131"/>
      <c r="D21" s="123"/>
      <c r="E21" s="123"/>
      <c r="F21" s="123"/>
      <c r="G21" s="124"/>
      <c r="H21" s="133">
        <f>H20/I20</f>
        <v>0.23412259835315644</v>
      </c>
      <c r="I21" s="111"/>
      <c r="J21" s="133">
        <f>J20/I20</f>
        <v>0.76587740164684359</v>
      </c>
      <c r="K21" s="125"/>
      <c r="L21" s="123"/>
      <c r="M21" s="123"/>
    </row>
    <row r="22" spans="1:16" ht="20" thickTop="1" thickBot="1" x14ac:dyDescent="0.25">
      <c r="A22" s="113" t="s">
        <v>117</v>
      </c>
      <c r="B22" s="113">
        <v>54</v>
      </c>
      <c r="C22" s="129">
        <f>B22/$B$31</f>
        <v>0.16718266253869968</v>
      </c>
      <c r="D22" s="114">
        <v>22.8</v>
      </c>
      <c r="E22" s="114">
        <f>F22*1.16</f>
        <v>155.67199999999997</v>
      </c>
      <c r="F22" s="114">
        <v>134.19999999999999</v>
      </c>
      <c r="G22" s="114">
        <f>F22-D22</f>
        <v>111.39999999999999</v>
      </c>
      <c r="H22" s="114">
        <f>D22*B22</f>
        <v>1231.2</v>
      </c>
      <c r="I22" s="115">
        <f>F22*B22</f>
        <v>7246.7999999999993</v>
      </c>
      <c r="J22" s="115">
        <f>G22*B22</f>
        <v>6015.5999999999995</v>
      </c>
      <c r="K22" s="113" t="str">
        <f t="shared" si="6"/>
        <v>H</v>
      </c>
      <c r="L22" s="113" t="str">
        <f t="shared" si="5"/>
        <v>H</v>
      </c>
      <c r="M22" s="113" t="str" cm="1">
        <f t="array" ref="M22">_xlfn.IFS(K22&amp;L22="LL", "PERRO",K22&amp;L22="HH", "ESTRELLA", K22&amp;L22="HL", "ROMPECABEZAS", K22&amp;L22="LH", "CABALLO")</f>
        <v>ESTRELLA</v>
      </c>
    </row>
    <row r="23" spans="1:16" ht="20" thickTop="1" thickBot="1" x14ac:dyDescent="0.25">
      <c r="A23" s="113" t="s">
        <v>118</v>
      </c>
      <c r="B23" s="113">
        <v>36</v>
      </c>
      <c r="C23" s="129">
        <f>B23/$B$31</f>
        <v>0.11145510835913312</v>
      </c>
      <c r="D23" s="114">
        <v>37.799999999999997</v>
      </c>
      <c r="E23" s="114">
        <f>F23*1.16</f>
        <v>166.11199999999997</v>
      </c>
      <c r="F23" s="114">
        <v>143.19999999999999</v>
      </c>
      <c r="G23" s="114">
        <f>F23-D23</f>
        <v>105.39999999999999</v>
      </c>
      <c r="H23" s="114">
        <f>D23*B23</f>
        <v>1360.8</v>
      </c>
      <c r="I23" s="115">
        <f>F23*B23</f>
        <v>5155.2</v>
      </c>
      <c r="J23" s="115">
        <f>G23*B23</f>
        <v>3794.3999999999996</v>
      </c>
      <c r="K23" s="113" t="str">
        <f t="shared" si="6"/>
        <v>H</v>
      </c>
      <c r="L23" s="113" t="str">
        <f>IF(C23&gt;=$B$46,"H","L")</f>
        <v>H</v>
      </c>
      <c r="M23" s="113" t="str" cm="1">
        <f t="array" ref="M23">_xlfn.IFS(K23&amp;L23="LL", "PERRO",K23&amp;L23="HH", "ESTRELLA", K23&amp;L23="HL", "ROMPECABEZAS", K23&amp;L23="LH", "CABALLO")</f>
        <v>ESTRELLA</v>
      </c>
    </row>
    <row r="24" spans="1:16" ht="20" thickTop="1" thickBot="1" x14ac:dyDescent="0.25">
      <c r="A24" s="117" t="s">
        <v>109</v>
      </c>
      <c r="B24" s="118">
        <f>B22+B23</f>
        <v>90</v>
      </c>
      <c r="C24" s="130">
        <f>C22+C23</f>
        <v>0.27863777089783281</v>
      </c>
      <c r="D24" s="119"/>
      <c r="E24" s="119"/>
      <c r="F24" s="119"/>
      <c r="G24" s="120"/>
      <c r="H24" s="121">
        <f>H22+H23</f>
        <v>2592</v>
      </c>
      <c r="I24" s="121">
        <f t="shared" ref="I24:J24" si="8">I22+I23</f>
        <v>12402</v>
      </c>
      <c r="J24" s="121">
        <f t="shared" si="8"/>
        <v>9810</v>
      </c>
      <c r="K24" s="122"/>
      <c r="L24" s="119"/>
      <c r="M24" s="119"/>
    </row>
    <row r="25" spans="1:16" ht="20" thickTop="1" thickBot="1" x14ac:dyDescent="0.25">
      <c r="A25" s="31" t="s">
        <v>119</v>
      </c>
      <c r="B25" s="111"/>
      <c r="C25" s="131"/>
      <c r="D25" s="123"/>
      <c r="E25" s="123"/>
      <c r="F25" s="123"/>
      <c r="G25" s="124"/>
      <c r="H25" s="133">
        <f>H24/I24</f>
        <v>0.20899854862119013</v>
      </c>
      <c r="I25" s="111"/>
      <c r="J25" s="133">
        <f>J24/I24</f>
        <v>0.79100145137880984</v>
      </c>
      <c r="K25" s="125"/>
      <c r="L25" s="123"/>
      <c r="M25" s="123"/>
    </row>
    <row r="26" spans="1:16" ht="20" thickTop="1" thickBot="1" x14ac:dyDescent="0.25">
      <c r="A26" s="113" t="s">
        <v>120</v>
      </c>
      <c r="B26" s="113">
        <v>29</v>
      </c>
      <c r="C26" s="129">
        <f>B26/$B$31</f>
        <v>8.9783281733746126E-2</v>
      </c>
      <c r="D26" s="114">
        <v>9.1999999999999993</v>
      </c>
      <c r="E26" s="114">
        <v>38</v>
      </c>
      <c r="F26" s="114">
        <f>E26/1.16</f>
        <v>32.758620689655174</v>
      </c>
      <c r="G26" s="114">
        <f>F26-D26</f>
        <v>23.558620689655175</v>
      </c>
      <c r="H26" s="115">
        <f>D26*B26</f>
        <v>266.79999999999995</v>
      </c>
      <c r="I26" s="115">
        <f>F26*B26</f>
        <v>950</v>
      </c>
      <c r="J26" s="115">
        <f>G26*B26</f>
        <v>683.2</v>
      </c>
      <c r="K26" s="113" t="str">
        <f t="shared" si="6"/>
        <v>L</v>
      </c>
      <c r="L26" s="113" t="str">
        <f>IF(C26&gt;=$B$46,"H","L")</f>
        <v>H</v>
      </c>
      <c r="M26" s="113" t="str" cm="1">
        <f t="array" ref="M26">_xlfn.IFS(K26&amp;L26="LL", "PERRO",K26&amp;L26="HH", "ESTRELLA", K26&amp;L26="HL", "ROMPECABEZAS", K26&amp;L26="LH", "CABALLO")</f>
        <v>CABALLO</v>
      </c>
    </row>
    <row r="27" spans="1:16" ht="20" thickTop="1" thickBot="1" x14ac:dyDescent="0.25">
      <c r="A27" s="113" t="s">
        <v>121</v>
      </c>
      <c r="B27" s="113">
        <v>31</v>
      </c>
      <c r="C27" s="129">
        <f t="shared" ref="C27:C28" si="9">B27/$B$31</f>
        <v>9.5975232198142413E-2</v>
      </c>
      <c r="D27" s="114">
        <v>9.9</v>
      </c>
      <c r="E27" s="114">
        <f>F27*1.16</f>
        <v>45</v>
      </c>
      <c r="F27" s="114">
        <f>45/1.16</f>
        <v>38.793103448275865</v>
      </c>
      <c r="G27" s="114">
        <f t="shared" ref="G27:G28" si="10">F27-D27</f>
        <v>28.893103448275866</v>
      </c>
      <c r="H27" s="115">
        <f t="shared" ref="H27:H28" si="11">D27*B27</f>
        <v>306.90000000000003</v>
      </c>
      <c r="I27" s="115">
        <f>F27*B27</f>
        <v>1202.5862068965519</v>
      </c>
      <c r="J27" s="115">
        <f t="shared" ref="J27:J28" si="12">G27*B27</f>
        <v>895.68620689655188</v>
      </c>
      <c r="K27" s="113" t="str">
        <f t="shared" si="6"/>
        <v>L</v>
      </c>
      <c r="L27" s="113" t="str">
        <f t="shared" ref="L27:L28" si="13">IF(C27&gt;=$B$46,"H","L")</f>
        <v>H</v>
      </c>
      <c r="M27" s="113" t="str" cm="1">
        <f t="array" ref="M27">_xlfn.IFS(K27&amp;L27="LL", "PERRO",K27&amp;L27="HH", "ESTRELLA", K27&amp;L27="HL", "ROMPECABEZAS", K27&amp;L27="LH", "CABALLO")</f>
        <v>CABALLO</v>
      </c>
    </row>
    <row r="28" spans="1:16" ht="20" thickTop="1" thickBot="1" x14ac:dyDescent="0.25">
      <c r="A28" s="113" t="s">
        <v>122</v>
      </c>
      <c r="B28" s="113">
        <v>14</v>
      </c>
      <c r="C28" s="129">
        <f t="shared" si="9"/>
        <v>4.3343653250773995E-2</v>
      </c>
      <c r="D28" s="114">
        <v>7.8</v>
      </c>
      <c r="E28" s="114">
        <v>35</v>
      </c>
      <c r="F28" s="114">
        <f>E28/1.16</f>
        <v>30.172413793103452</v>
      </c>
      <c r="G28" s="114">
        <f t="shared" si="10"/>
        <v>22.372413793103451</v>
      </c>
      <c r="H28" s="115">
        <f t="shared" si="11"/>
        <v>109.2</v>
      </c>
      <c r="I28" s="115">
        <f>F28*B28</f>
        <v>422.41379310344831</v>
      </c>
      <c r="J28" s="115">
        <f t="shared" si="12"/>
        <v>313.21379310344832</v>
      </c>
      <c r="K28" s="113" t="str">
        <f t="shared" si="6"/>
        <v>L</v>
      </c>
      <c r="L28" s="113" t="str">
        <f t="shared" si="13"/>
        <v>L</v>
      </c>
      <c r="M28" s="113" t="str" cm="1">
        <f t="array" ref="M28">_xlfn.IFS(K28&amp;L28="LL", "PERRO",K28&amp;L28="HH", "ESTRELLA", K28&amp;L28="HL", "ROMPECABEZAS", K28&amp;L28="LH", "CABALLO")</f>
        <v>PERRO</v>
      </c>
    </row>
    <row r="29" spans="1:16" ht="20" thickTop="1" thickBot="1" x14ac:dyDescent="0.25">
      <c r="A29" s="117" t="s">
        <v>109</v>
      </c>
      <c r="B29" s="118">
        <f>B26+B27+B28</f>
        <v>74</v>
      </c>
      <c r="C29" s="130">
        <f>C26+C27+C28</f>
        <v>0.22910216718266252</v>
      </c>
      <c r="D29" s="111"/>
      <c r="E29" s="111"/>
      <c r="F29" s="111"/>
      <c r="G29" s="111"/>
      <c r="H29" s="121">
        <f>H26+H27+H28</f>
        <v>682.90000000000009</v>
      </c>
      <c r="I29" s="121">
        <f t="shared" ref="I29:J29" si="14">I26+I27+I28</f>
        <v>2575</v>
      </c>
      <c r="J29" s="121">
        <f t="shared" si="14"/>
        <v>1892.1000000000001</v>
      </c>
      <c r="K29" s="111"/>
      <c r="L29" s="111"/>
      <c r="M29" s="111"/>
    </row>
    <row r="30" spans="1:16" ht="20" thickTop="1" thickBot="1" x14ac:dyDescent="0.25">
      <c r="A30" s="111"/>
      <c r="B30" s="126"/>
      <c r="C30" s="131"/>
      <c r="D30" s="111"/>
      <c r="E30" s="111"/>
      <c r="F30" s="111"/>
      <c r="G30" s="111"/>
      <c r="H30" s="133">
        <f>H29/I29</f>
        <v>0.26520388349514568</v>
      </c>
      <c r="I30" s="111"/>
      <c r="J30" s="133">
        <f>J29/I29</f>
        <v>0.73479611650485444</v>
      </c>
      <c r="K30" s="111"/>
      <c r="L30" s="111"/>
      <c r="M30" s="111"/>
      <c r="N30" s="35"/>
      <c r="O30" s="35"/>
      <c r="P30" s="35"/>
    </row>
    <row r="31" spans="1:16" ht="20" thickTop="1" thickBot="1" x14ac:dyDescent="0.25">
      <c r="A31" s="31" t="s">
        <v>0</v>
      </c>
      <c r="B31" s="127">
        <f>B12+B16+B20+B24+B29</f>
        <v>323</v>
      </c>
      <c r="C31" s="132">
        <f>C12+C16+C20+C24+C29</f>
        <v>1</v>
      </c>
      <c r="D31" s="111"/>
      <c r="E31" s="111"/>
      <c r="F31" s="111"/>
      <c r="G31" s="111"/>
      <c r="H31" s="134">
        <f>H29+H24+H20+H16+H12</f>
        <v>5416.380521559674</v>
      </c>
      <c r="I31" s="134">
        <f>I29+I24+I20+I16+I12</f>
        <v>23481.347694937114</v>
      </c>
      <c r="J31" s="134">
        <f>J29+J24+J20+J16+J12</f>
        <v>18064.967173377441</v>
      </c>
      <c r="K31" s="128"/>
      <c r="L31" s="111"/>
      <c r="M31" s="111"/>
    </row>
    <row r="32" spans="1:16" ht="22" customHeight="1" thickTop="1" thickBot="1" x14ac:dyDescent="0.25">
      <c r="A32" s="111"/>
      <c r="B32" s="111"/>
      <c r="C32" s="111"/>
      <c r="D32" s="111"/>
      <c r="E32" s="111"/>
      <c r="F32" s="111"/>
      <c r="G32" s="111"/>
      <c r="H32" s="133">
        <f>H31/I31</f>
        <v>0.23066736168331242</v>
      </c>
      <c r="I32" s="111"/>
      <c r="J32" s="133">
        <f>J31/I31</f>
        <v>0.76933263831668763</v>
      </c>
      <c r="K32" s="111"/>
      <c r="L32" s="111"/>
      <c r="M32" s="111"/>
    </row>
    <row r="33" spans="1:13" ht="17" thickTop="1" x14ac:dyDescent="0.2">
      <c r="A33" s="32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</row>
    <row r="34" spans="1:13" ht="17" thickBot="1" x14ac:dyDescent="0.25">
      <c r="A34" s="33" t="s">
        <v>1</v>
      </c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</row>
    <row r="35" spans="1:13" ht="20" thickTop="1" thickBot="1" x14ac:dyDescent="0.25">
      <c r="A35" s="34" t="s">
        <v>2</v>
      </c>
      <c r="B35" s="135">
        <f>I31</f>
        <v>23481.347694937114</v>
      </c>
      <c r="C35" s="39"/>
      <c r="D35" s="43" t="s">
        <v>133</v>
      </c>
      <c r="E35" s="42"/>
      <c r="F35" s="42"/>
      <c r="G35" s="42"/>
      <c r="H35" s="42" t="s">
        <v>128</v>
      </c>
      <c r="I35" s="42"/>
      <c r="J35" s="42"/>
      <c r="L35" s="35" t="s">
        <v>134</v>
      </c>
      <c r="M35" s="35"/>
    </row>
    <row r="36" spans="1:13" ht="20" thickTop="1" thickBot="1" x14ac:dyDescent="0.25">
      <c r="A36" s="34" t="s">
        <v>3</v>
      </c>
      <c r="B36" s="135">
        <f>H31</f>
        <v>5416.380521559674</v>
      </c>
      <c r="C36" s="39"/>
      <c r="H36" s="28" t="s">
        <v>129</v>
      </c>
      <c r="J36" s="28">
        <v>3</v>
      </c>
    </row>
    <row r="37" spans="1:13" ht="20" thickTop="1" thickBot="1" x14ac:dyDescent="0.25">
      <c r="A37" s="34" t="s">
        <v>4</v>
      </c>
      <c r="B37" s="135">
        <f>J31</f>
        <v>18064.967173377441</v>
      </c>
      <c r="C37" s="39"/>
      <c r="H37" s="28" t="s">
        <v>130</v>
      </c>
      <c r="J37" s="28">
        <v>4</v>
      </c>
    </row>
    <row r="38" spans="1:13" ht="20" thickTop="1" thickBot="1" x14ac:dyDescent="0.25">
      <c r="A38" s="34" t="s">
        <v>5</v>
      </c>
      <c r="B38" s="38" t="str">
        <f>A22</f>
        <v>Tronco de robalo en salsa de aceituna</v>
      </c>
      <c r="C38" s="39"/>
      <c r="H38" s="28" t="s">
        <v>131</v>
      </c>
      <c r="J38" s="28">
        <v>4</v>
      </c>
    </row>
    <row r="39" spans="1:13" ht="20" thickTop="1" thickBot="1" x14ac:dyDescent="0.25">
      <c r="A39" s="34" t="s">
        <v>6</v>
      </c>
      <c r="B39" s="38" t="str">
        <f>A8</f>
        <v>Entradas</v>
      </c>
      <c r="C39" s="39"/>
      <c r="H39" s="28" t="s">
        <v>132</v>
      </c>
      <c r="J39" s="28">
        <v>1</v>
      </c>
    </row>
    <row r="40" spans="1:13" ht="20" thickTop="1" thickBot="1" x14ac:dyDescent="0.25">
      <c r="A40" s="34" t="s">
        <v>7</v>
      </c>
      <c r="B40" s="38" t="str">
        <f>A21</f>
        <v>Pescados y Mariscos</v>
      </c>
      <c r="C40" s="39"/>
    </row>
    <row r="41" spans="1:13" ht="20" thickTop="1" thickBot="1" x14ac:dyDescent="0.25">
      <c r="A41" s="34" t="s">
        <v>8</v>
      </c>
      <c r="B41" s="40">
        <v>155</v>
      </c>
      <c r="C41" s="41"/>
    </row>
    <row r="42" spans="1:13" ht="20" thickTop="1" thickBot="1" x14ac:dyDescent="0.25">
      <c r="A42" s="34" t="s">
        <v>9</v>
      </c>
      <c r="B42" s="135">
        <f>I31/B41</f>
        <v>151.49256577378785</v>
      </c>
      <c r="C42" s="39"/>
    </row>
    <row r="43" spans="1:13" ht="20" thickTop="1" thickBot="1" x14ac:dyDescent="0.25">
      <c r="A43" s="34" t="s">
        <v>10</v>
      </c>
      <c r="B43" s="38" t="str">
        <f>A22</f>
        <v>Tronco de robalo en salsa de aceituna</v>
      </c>
      <c r="C43" s="39"/>
    </row>
    <row r="44" spans="1:13" ht="20" thickTop="1" thickBot="1" x14ac:dyDescent="0.25">
      <c r="A44" s="34" t="s">
        <v>11</v>
      </c>
      <c r="B44" s="138">
        <f>H32</f>
        <v>0.23066736168331242</v>
      </c>
      <c r="C44" s="39"/>
    </row>
    <row r="45" spans="1:13" ht="20" thickTop="1" thickBot="1" x14ac:dyDescent="0.25">
      <c r="A45" s="34" t="s">
        <v>12</v>
      </c>
      <c r="B45" s="135">
        <f>J31/B31</f>
        <v>55.928690939249044</v>
      </c>
      <c r="C45" s="39"/>
    </row>
    <row r="46" spans="1:13" ht="20" thickTop="1" thickBot="1" x14ac:dyDescent="0.25">
      <c r="A46" s="34" t="s">
        <v>13</v>
      </c>
      <c r="B46" s="136">
        <f>(1/12)*0.7</f>
        <v>5.8333333333333327E-2</v>
      </c>
      <c r="C46" s="137"/>
    </row>
    <row r="47" spans="1:13" ht="15" thickTop="1" thickBot="1" x14ac:dyDescent="0.2"/>
    <row r="48" spans="1:13" ht="17" thickTop="1" x14ac:dyDescent="0.2">
      <c r="A48" s="47" t="s">
        <v>124</v>
      </c>
      <c r="B48" s="47"/>
      <c r="C48" s="47"/>
      <c r="D48" s="47"/>
      <c r="E48" s="47"/>
      <c r="F48" s="47"/>
      <c r="G48" s="47"/>
      <c r="H48" s="47"/>
      <c r="I48" s="47"/>
      <c r="J48" s="47"/>
      <c r="K48" s="47"/>
      <c r="L48" s="47"/>
      <c r="M48" s="47"/>
    </row>
    <row r="49" spans="1:13" ht="16" x14ac:dyDescent="0.2">
      <c r="A49" s="48" t="s">
        <v>123</v>
      </c>
      <c r="B49" s="48"/>
      <c r="C49" s="48"/>
      <c r="D49" s="48"/>
      <c r="E49" s="48"/>
      <c r="F49" s="48"/>
      <c r="G49" s="48"/>
      <c r="H49" s="48"/>
      <c r="I49" s="48"/>
      <c r="J49" s="48"/>
      <c r="K49" s="48"/>
      <c r="L49" s="48"/>
      <c r="M49" s="48"/>
    </row>
  </sheetData>
  <mergeCells count="26">
    <mergeCell ref="D16:G17"/>
    <mergeCell ref="D20:G21"/>
    <mergeCell ref="D24:G25"/>
    <mergeCell ref="A48:M48"/>
    <mergeCell ref="A49:M49"/>
    <mergeCell ref="B36:C36"/>
    <mergeCell ref="B37:C37"/>
    <mergeCell ref="B38:C38"/>
    <mergeCell ref="B39:C39"/>
    <mergeCell ref="B44:C44"/>
    <mergeCell ref="B45:C45"/>
    <mergeCell ref="K16:M17"/>
    <mergeCell ref="A1:M4"/>
    <mergeCell ref="B46:C46"/>
    <mergeCell ref="B40:C40"/>
    <mergeCell ref="B41:C41"/>
    <mergeCell ref="B42:C42"/>
    <mergeCell ref="B43:C43"/>
    <mergeCell ref="H35:J35"/>
    <mergeCell ref="D35:G35"/>
    <mergeCell ref="A5:M5"/>
    <mergeCell ref="B35:C35"/>
    <mergeCell ref="K24:M25"/>
    <mergeCell ref="K20:M21"/>
    <mergeCell ref="K12:M13"/>
    <mergeCell ref="D12:G13"/>
  </mergeCells>
  <phoneticPr fontId="7" type="noConversion"/>
  <pageMargins left="0.33" right="0.75000000000000011" top="0.5" bottom="1" header="0.5" footer="0.5"/>
  <pageSetup paperSize="9" scale="56" orientation="landscape" horizontalDpi="4294967292" verticalDpi="429496729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B4A935-696F-44F1-A8DF-9FC7F4E10C8B}">
  <sheetPr>
    <pageSetUpPr fitToPage="1"/>
  </sheetPr>
  <dimension ref="A1:G19"/>
  <sheetViews>
    <sheetView zoomScaleNormal="75" workbookViewId="0">
      <selection activeCell="B19" sqref="B19"/>
    </sheetView>
  </sheetViews>
  <sheetFormatPr baseColWidth="10" defaultColWidth="10.83203125" defaultRowHeight="26" x14ac:dyDescent="0.5"/>
  <cols>
    <col min="1" max="1" width="39.83203125" style="1" customWidth="1"/>
    <col min="2" max="2" width="14.33203125" style="1" customWidth="1"/>
    <col min="3" max="3" width="10.83203125" style="1"/>
    <col min="4" max="4" width="21.33203125" style="1" customWidth="1"/>
    <col min="5" max="5" width="17" style="1" customWidth="1"/>
    <col min="6" max="6" width="21.5" style="1" customWidth="1"/>
    <col min="7" max="7" width="19.83203125" style="1" customWidth="1"/>
    <col min="8" max="16384" width="10.83203125" style="1"/>
  </cols>
  <sheetData>
    <row r="1" spans="1:7" ht="42" x14ac:dyDescent="0.75">
      <c r="A1" s="49" t="s">
        <v>80</v>
      </c>
      <c r="B1" s="50"/>
      <c r="C1" s="50"/>
      <c r="D1" s="50"/>
      <c r="E1" s="50"/>
      <c r="F1" s="51"/>
    </row>
    <row r="2" spans="1:7" x14ac:dyDescent="0.5">
      <c r="A2" s="7"/>
      <c r="F2" s="8"/>
    </row>
    <row r="3" spans="1:7" x14ac:dyDescent="0.5">
      <c r="A3" s="70"/>
      <c r="B3" s="71"/>
      <c r="C3" s="71"/>
      <c r="D3" s="71"/>
      <c r="E3" s="71"/>
      <c r="F3" s="72"/>
    </row>
    <row r="4" spans="1:7" x14ac:dyDescent="0.5">
      <c r="A4" s="68" t="s">
        <v>28</v>
      </c>
      <c r="B4" s="61" t="s">
        <v>81</v>
      </c>
      <c r="C4" s="61">
        <v>1</v>
      </c>
      <c r="D4" s="61"/>
      <c r="E4" s="61" t="s">
        <v>93</v>
      </c>
      <c r="F4" s="69" t="s">
        <v>141</v>
      </c>
    </row>
    <row r="5" spans="1:7" x14ac:dyDescent="0.5">
      <c r="A5" s="68" t="s">
        <v>16</v>
      </c>
      <c r="B5" s="61" t="s">
        <v>82</v>
      </c>
      <c r="C5" s="61"/>
      <c r="D5" s="61"/>
      <c r="E5" s="61"/>
      <c r="F5" s="69"/>
    </row>
    <row r="6" spans="1:7" x14ac:dyDescent="0.5">
      <c r="A6" s="68" t="s">
        <v>29</v>
      </c>
      <c r="B6" s="61" t="s">
        <v>83</v>
      </c>
      <c r="C6" s="61"/>
      <c r="D6" s="61"/>
      <c r="E6" s="61" t="s">
        <v>94</v>
      </c>
      <c r="F6" s="69" t="s">
        <v>142</v>
      </c>
    </row>
    <row r="7" spans="1:7" x14ac:dyDescent="0.5">
      <c r="A7" s="74"/>
      <c r="B7" s="75"/>
      <c r="C7" s="75"/>
      <c r="D7" s="75"/>
      <c r="E7" s="75"/>
      <c r="F7" s="76"/>
    </row>
    <row r="8" spans="1:7" x14ac:dyDescent="0.5">
      <c r="A8" s="68"/>
      <c r="B8" s="61"/>
      <c r="C8" s="61"/>
      <c r="D8" s="61"/>
      <c r="E8" s="61"/>
      <c r="F8" s="69"/>
    </row>
    <row r="9" spans="1:7" ht="44" x14ac:dyDescent="0.5">
      <c r="A9" s="97" t="s">
        <v>32</v>
      </c>
      <c r="B9" s="98" t="s">
        <v>33</v>
      </c>
      <c r="C9" s="98" t="s">
        <v>16</v>
      </c>
      <c r="D9" s="99" t="s">
        <v>34</v>
      </c>
      <c r="E9" s="99" t="s">
        <v>35</v>
      </c>
      <c r="F9" s="100" t="s">
        <v>36</v>
      </c>
    </row>
    <row r="10" spans="1:7" x14ac:dyDescent="0.5">
      <c r="A10" s="52" t="s">
        <v>84</v>
      </c>
      <c r="B10" s="54">
        <v>2</v>
      </c>
      <c r="C10" s="53" t="s">
        <v>85</v>
      </c>
      <c r="D10" s="101">
        <v>1</v>
      </c>
      <c r="E10" s="102">
        <f>'Receta Complementaria'!F17</f>
        <v>0.2215975</v>
      </c>
      <c r="F10" s="103">
        <f>(E10*B10)/D10</f>
        <v>0.44319500000000001</v>
      </c>
    </row>
    <row r="11" spans="1:7" x14ac:dyDescent="0.5">
      <c r="A11" s="52" t="s">
        <v>89</v>
      </c>
      <c r="B11" s="54">
        <v>0.14000000000000001</v>
      </c>
      <c r="C11" s="53" t="s">
        <v>56</v>
      </c>
      <c r="D11" s="101">
        <v>1</v>
      </c>
      <c r="E11" s="102">
        <f>'Receta Complementaria'!F39</f>
        <v>39.602776639137033</v>
      </c>
      <c r="F11" s="103">
        <f t="shared" ref="F11:F12" si="0">(E11*B11)/D11</f>
        <v>5.5443887294791852</v>
      </c>
    </row>
    <row r="12" spans="1:7" x14ac:dyDescent="0.5">
      <c r="A12" s="52" t="s">
        <v>86</v>
      </c>
      <c r="B12" s="54">
        <v>8.5000000000000006E-2</v>
      </c>
      <c r="C12" s="53" t="s">
        <v>57</v>
      </c>
      <c r="D12" s="101">
        <v>1</v>
      </c>
      <c r="E12" s="102">
        <f>'Receta Complementaria'!F69</f>
        <v>23.793473483038703</v>
      </c>
      <c r="F12" s="103">
        <f t="shared" si="0"/>
        <v>2.02244524605829</v>
      </c>
    </row>
    <row r="13" spans="1:7" x14ac:dyDescent="0.5">
      <c r="A13" s="68"/>
      <c r="B13" s="61"/>
      <c r="C13" s="61"/>
      <c r="D13" s="82" t="s">
        <v>37</v>
      </c>
      <c r="E13" s="83"/>
      <c r="F13" s="63">
        <f>SUM(F10:F12)</f>
        <v>8.0100289755374749</v>
      </c>
    </row>
    <row r="14" spans="1:7" x14ac:dyDescent="0.5">
      <c r="A14" s="68"/>
      <c r="B14" s="61"/>
      <c r="C14" s="61"/>
      <c r="D14" s="61"/>
      <c r="E14" s="61"/>
      <c r="F14" s="69"/>
    </row>
    <row r="15" spans="1:7" x14ac:dyDescent="0.5">
      <c r="A15" s="68"/>
      <c r="B15" s="61"/>
      <c r="C15" s="61"/>
      <c r="D15" s="82" t="s">
        <v>35</v>
      </c>
      <c r="E15" s="83"/>
      <c r="F15" s="104">
        <f>F13/C4</f>
        <v>8.0100289755374749</v>
      </c>
    </row>
    <row r="16" spans="1:7" x14ac:dyDescent="0.5">
      <c r="A16" s="68"/>
      <c r="B16" s="61"/>
      <c r="C16" s="61"/>
      <c r="D16" s="82" t="s">
        <v>38</v>
      </c>
      <c r="E16" s="83"/>
      <c r="F16" s="104">
        <f>F15/F18</f>
        <v>34.826212937119458</v>
      </c>
      <c r="G16" s="3"/>
    </row>
    <row r="17" spans="1:6" x14ac:dyDescent="0.5">
      <c r="A17" s="68"/>
      <c r="B17" s="61"/>
      <c r="C17" s="61"/>
      <c r="D17" s="82" t="s">
        <v>39</v>
      </c>
      <c r="E17" s="83"/>
      <c r="F17" s="104">
        <f>F16-F15</f>
        <v>26.816183961581984</v>
      </c>
    </row>
    <row r="18" spans="1:6" x14ac:dyDescent="0.5">
      <c r="A18" s="68"/>
      <c r="B18" s="61"/>
      <c r="C18" s="61"/>
      <c r="D18" s="105" t="s">
        <v>40</v>
      </c>
      <c r="E18" s="106"/>
      <c r="F18" s="107">
        <v>0.23</v>
      </c>
    </row>
    <row r="19" spans="1:6" ht="27" thickBot="1" x14ac:dyDescent="0.55000000000000004">
      <c r="A19" s="84"/>
      <c r="B19" s="85"/>
      <c r="C19" s="85"/>
      <c r="D19" s="86" t="s">
        <v>41</v>
      </c>
      <c r="E19" s="87"/>
      <c r="F19" s="108">
        <f>F17/F16</f>
        <v>0.77</v>
      </c>
    </row>
  </sheetData>
  <mergeCells count="7">
    <mergeCell ref="D17:E17"/>
    <mergeCell ref="D18:E18"/>
    <mergeCell ref="D19:E19"/>
    <mergeCell ref="A1:F1"/>
    <mergeCell ref="D13:E13"/>
    <mergeCell ref="D15:E15"/>
    <mergeCell ref="D16:E16"/>
  </mergeCells>
  <phoneticPr fontId="2" type="noConversion"/>
  <pageMargins left="0.75" right="0.75" top="1" bottom="1" header="0" footer="0"/>
  <pageSetup scale="64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47B23-8B83-49D1-B57E-209F50FDC345}">
  <dimension ref="A1:F69"/>
  <sheetViews>
    <sheetView topLeftCell="A50" zoomScale="91" zoomScaleNormal="75" workbookViewId="0">
      <selection activeCell="F70" sqref="F70"/>
    </sheetView>
  </sheetViews>
  <sheetFormatPr baseColWidth="10" defaultColWidth="10.83203125" defaultRowHeight="26" x14ac:dyDescent="0.5"/>
  <cols>
    <col min="1" max="1" width="50.1640625" style="1" customWidth="1"/>
    <col min="2" max="2" width="14.83203125" style="1" customWidth="1"/>
    <col min="3" max="3" width="12.6640625" style="1" customWidth="1"/>
    <col min="4" max="4" width="20.1640625" style="1" customWidth="1"/>
    <col min="5" max="5" width="16.5" style="1" customWidth="1"/>
    <col min="6" max="6" width="20.6640625" style="1" customWidth="1"/>
    <col min="7" max="16384" width="10.83203125" style="1"/>
  </cols>
  <sheetData>
    <row r="1" spans="1:6" ht="34" x14ac:dyDescent="0.5">
      <c r="A1" s="65" t="s">
        <v>84</v>
      </c>
      <c r="B1" s="66"/>
      <c r="C1" s="66"/>
      <c r="D1" s="66"/>
      <c r="E1" s="66"/>
      <c r="F1" s="67"/>
    </row>
    <row r="2" spans="1:6" x14ac:dyDescent="0.5">
      <c r="A2" s="68"/>
      <c r="B2" s="61"/>
      <c r="C2" s="61"/>
      <c r="D2" s="61"/>
      <c r="E2" s="61"/>
      <c r="F2" s="69"/>
    </row>
    <row r="3" spans="1:6" x14ac:dyDescent="0.5">
      <c r="A3" s="70"/>
      <c r="B3" s="71"/>
      <c r="C3" s="71"/>
      <c r="D3" s="71"/>
      <c r="E3" s="71"/>
      <c r="F3" s="72"/>
    </row>
    <row r="4" spans="1:6" x14ac:dyDescent="0.5">
      <c r="A4" s="68" t="s">
        <v>28</v>
      </c>
      <c r="B4" s="73" t="s">
        <v>87</v>
      </c>
      <c r="C4" s="61">
        <v>60</v>
      </c>
      <c r="D4" s="61"/>
      <c r="E4" s="61" t="s">
        <v>30</v>
      </c>
      <c r="F4" s="69" t="s">
        <v>135</v>
      </c>
    </row>
    <row r="5" spans="1:6" x14ac:dyDescent="0.5">
      <c r="A5" s="68" t="s">
        <v>16</v>
      </c>
      <c r="B5" s="73" t="s">
        <v>139</v>
      </c>
      <c r="C5" s="61"/>
      <c r="D5" s="61"/>
      <c r="E5" s="61"/>
      <c r="F5" s="69"/>
    </row>
    <row r="6" spans="1:6" x14ac:dyDescent="0.5">
      <c r="A6" s="68" t="s">
        <v>29</v>
      </c>
      <c r="B6" s="73">
        <v>1</v>
      </c>
      <c r="C6" s="61"/>
      <c r="D6" s="61"/>
      <c r="E6" s="61" t="s">
        <v>31</v>
      </c>
      <c r="F6" s="69" t="s">
        <v>136</v>
      </c>
    </row>
    <row r="7" spans="1:6" x14ac:dyDescent="0.5">
      <c r="A7" s="74"/>
      <c r="B7" s="75"/>
      <c r="C7" s="75"/>
      <c r="D7" s="75"/>
      <c r="E7" s="75"/>
      <c r="F7" s="76"/>
    </row>
    <row r="8" spans="1:6" x14ac:dyDescent="0.5">
      <c r="A8" s="68"/>
      <c r="B8" s="61"/>
      <c r="C8" s="61"/>
      <c r="D8" s="61"/>
      <c r="E8" s="61"/>
      <c r="F8" s="69"/>
    </row>
    <row r="9" spans="1:6" ht="38" x14ac:dyDescent="0.5">
      <c r="A9" s="77" t="s">
        <v>32</v>
      </c>
      <c r="B9" s="78" t="s">
        <v>33</v>
      </c>
      <c r="C9" s="78" t="s">
        <v>16</v>
      </c>
      <c r="D9" s="79" t="s">
        <v>34</v>
      </c>
      <c r="E9" s="79" t="s">
        <v>35</v>
      </c>
      <c r="F9" s="80" t="s">
        <v>36</v>
      </c>
    </row>
    <row r="10" spans="1:6" x14ac:dyDescent="0.5">
      <c r="A10" s="52" t="s">
        <v>78</v>
      </c>
      <c r="B10" s="54">
        <v>4</v>
      </c>
      <c r="C10" s="53" t="s">
        <v>85</v>
      </c>
      <c r="D10" s="81">
        <v>1</v>
      </c>
      <c r="E10" s="60">
        <f>'Costo Unitario'!F19</f>
        <v>1.2</v>
      </c>
      <c r="F10" s="63">
        <f>(E10*B10)/D10</f>
        <v>4.8</v>
      </c>
    </row>
    <row r="11" spans="1:6" x14ac:dyDescent="0.5">
      <c r="A11" s="52" t="s">
        <v>44</v>
      </c>
      <c r="B11" s="54">
        <v>0.125</v>
      </c>
      <c r="C11" s="53" t="s">
        <v>56</v>
      </c>
      <c r="D11" s="81">
        <v>1</v>
      </c>
      <c r="E11" s="60">
        <f>'Costo Unitario'!F4</f>
        <v>7.7</v>
      </c>
      <c r="F11" s="63">
        <f t="shared" ref="F11:F14" si="0">(E11*B11)/D11</f>
        <v>0.96250000000000002</v>
      </c>
    </row>
    <row r="12" spans="1:6" x14ac:dyDescent="0.5">
      <c r="A12" s="52" t="s">
        <v>66</v>
      </c>
      <c r="B12" s="54">
        <v>0.5</v>
      </c>
      <c r="C12" s="53" t="s">
        <v>57</v>
      </c>
      <c r="D12" s="81">
        <v>1</v>
      </c>
      <c r="E12" s="60">
        <f>'Costo Unitario'!F8</f>
        <v>10.5</v>
      </c>
      <c r="F12" s="63">
        <f t="shared" si="0"/>
        <v>5.25</v>
      </c>
    </row>
    <row r="13" spans="1:6" x14ac:dyDescent="0.5">
      <c r="A13" s="52" t="s">
        <v>88</v>
      </c>
      <c r="B13" s="54">
        <v>2.5000000000000001E-2</v>
      </c>
      <c r="C13" s="53" t="s">
        <v>56</v>
      </c>
      <c r="D13" s="81">
        <v>1</v>
      </c>
      <c r="E13" s="60">
        <f>'Costo Unitario'!F14</f>
        <v>91</v>
      </c>
      <c r="F13" s="63">
        <f t="shared" si="0"/>
        <v>2.2749999999999999</v>
      </c>
    </row>
    <row r="14" spans="1:6" x14ac:dyDescent="0.5">
      <c r="A14" s="52" t="s">
        <v>65</v>
      </c>
      <c r="B14" s="54">
        <v>1E-3</v>
      </c>
      <c r="C14" s="53" t="s">
        <v>56</v>
      </c>
      <c r="D14" s="81">
        <v>1</v>
      </c>
      <c r="E14" s="60">
        <f>'Costo Unitario'!F7</f>
        <v>8.35</v>
      </c>
      <c r="F14" s="63">
        <f t="shared" si="0"/>
        <v>8.3499999999999998E-3</v>
      </c>
    </row>
    <row r="15" spans="1:6" x14ac:dyDescent="0.5">
      <c r="A15" s="68"/>
      <c r="B15" s="61"/>
      <c r="C15" s="61"/>
      <c r="D15" s="82" t="s">
        <v>37</v>
      </c>
      <c r="E15" s="83"/>
      <c r="F15" s="63">
        <f>SUM(F10:F14)</f>
        <v>13.29585</v>
      </c>
    </row>
    <row r="16" spans="1:6" x14ac:dyDescent="0.5">
      <c r="A16" s="68"/>
      <c r="B16" s="61"/>
      <c r="C16" s="61"/>
      <c r="D16" s="61"/>
      <c r="E16" s="61"/>
      <c r="F16" s="69"/>
    </row>
    <row r="17" spans="1:6" ht="27" thickBot="1" x14ac:dyDescent="0.55000000000000004">
      <c r="A17" s="84"/>
      <c r="B17" s="85"/>
      <c r="C17" s="85"/>
      <c r="D17" s="86" t="s">
        <v>35</v>
      </c>
      <c r="E17" s="87"/>
      <c r="F17" s="88">
        <f>F15/C4</f>
        <v>0.2215975</v>
      </c>
    </row>
    <row r="18" spans="1:6" ht="11" customHeight="1" x14ac:dyDescent="0.5">
      <c r="A18" s="61"/>
      <c r="B18" s="61"/>
      <c r="C18" s="61"/>
      <c r="D18" s="61"/>
      <c r="E18" s="61"/>
      <c r="F18" s="61"/>
    </row>
    <row r="19" spans="1:6" ht="27" thickBot="1" x14ac:dyDescent="0.55000000000000004">
      <c r="A19" s="61"/>
      <c r="B19" s="61"/>
      <c r="C19" s="61"/>
      <c r="D19" s="61"/>
      <c r="E19" s="61"/>
      <c r="F19" s="61"/>
    </row>
    <row r="20" spans="1:6" ht="34" x14ac:dyDescent="0.5">
      <c r="A20" s="65" t="s">
        <v>89</v>
      </c>
      <c r="B20" s="66"/>
      <c r="C20" s="66"/>
      <c r="D20" s="66"/>
      <c r="E20" s="66"/>
      <c r="F20" s="67"/>
    </row>
    <row r="21" spans="1:6" x14ac:dyDescent="0.5">
      <c r="A21" s="68"/>
      <c r="B21" s="61"/>
      <c r="C21" s="61"/>
      <c r="D21" s="61"/>
      <c r="E21" s="61"/>
      <c r="F21" s="69"/>
    </row>
    <row r="22" spans="1:6" x14ac:dyDescent="0.5">
      <c r="A22" s="70"/>
      <c r="B22" s="71"/>
      <c r="C22" s="71"/>
      <c r="D22" s="71"/>
      <c r="E22" s="71"/>
      <c r="F22" s="72"/>
    </row>
    <row r="23" spans="1:6" x14ac:dyDescent="0.5">
      <c r="A23" s="68" t="s">
        <v>28</v>
      </c>
      <c r="B23" s="73">
        <v>1.254</v>
      </c>
      <c r="C23" s="61"/>
      <c r="D23" s="61"/>
      <c r="E23" s="61" t="s">
        <v>30</v>
      </c>
      <c r="F23" s="69" t="s">
        <v>135</v>
      </c>
    </row>
    <row r="24" spans="1:6" x14ac:dyDescent="0.5">
      <c r="A24" s="68" t="s">
        <v>16</v>
      </c>
      <c r="B24" s="61" t="s">
        <v>43</v>
      </c>
      <c r="C24" s="61"/>
      <c r="D24" s="61"/>
      <c r="E24" s="61"/>
      <c r="F24" s="69"/>
    </row>
    <row r="25" spans="1:6" x14ac:dyDescent="0.5">
      <c r="A25" s="68" t="s">
        <v>29</v>
      </c>
      <c r="B25" s="61"/>
      <c r="C25" s="61"/>
      <c r="D25" s="61"/>
      <c r="E25" s="61" t="s">
        <v>31</v>
      </c>
      <c r="F25" s="69" t="s">
        <v>137</v>
      </c>
    </row>
    <row r="26" spans="1:6" x14ac:dyDescent="0.5">
      <c r="A26" s="74"/>
      <c r="B26" s="75"/>
      <c r="C26" s="75"/>
      <c r="D26" s="75"/>
      <c r="E26" s="75"/>
      <c r="F26" s="76"/>
    </row>
    <row r="27" spans="1:6" x14ac:dyDescent="0.5">
      <c r="A27" s="68"/>
      <c r="B27" s="61"/>
      <c r="C27" s="61"/>
      <c r="D27" s="61"/>
      <c r="E27" s="61"/>
      <c r="F27" s="69"/>
    </row>
    <row r="28" spans="1:6" ht="38" x14ac:dyDescent="0.5">
      <c r="A28" s="77" t="s">
        <v>32</v>
      </c>
      <c r="B28" s="78" t="s">
        <v>33</v>
      </c>
      <c r="C28" s="78" t="s">
        <v>16</v>
      </c>
      <c r="D28" s="79" t="s">
        <v>34</v>
      </c>
      <c r="E28" s="79" t="s">
        <v>35</v>
      </c>
      <c r="F28" s="80" t="s">
        <v>36</v>
      </c>
    </row>
    <row r="29" spans="1:6" x14ac:dyDescent="0.5">
      <c r="A29" s="52" t="s">
        <v>70</v>
      </c>
      <c r="B29" s="54">
        <v>0.1</v>
      </c>
      <c r="C29" s="53" t="s">
        <v>56</v>
      </c>
      <c r="D29" s="81">
        <f>'P. Rendim.'!G6</f>
        <v>0.63</v>
      </c>
      <c r="E29" s="89">
        <f>'Costo Unitario'!F12</f>
        <v>65</v>
      </c>
      <c r="F29" s="90">
        <f>(E29*B29)/D29</f>
        <v>10.317460317460318</v>
      </c>
    </row>
    <row r="30" spans="1:6" x14ac:dyDescent="0.5">
      <c r="A30" s="52" t="s">
        <v>71</v>
      </c>
      <c r="B30" s="54">
        <v>0.26</v>
      </c>
      <c r="C30" s="53" t="s">
        <v>56</v>
      </c>
      <c r="D30" s="81">
        <f>'P. Rendim.'!G7</f>
        <v>0.58306451612903221</v>
      </c>
      <c r="E30" s="89">
        <f>'Costo Unitario'!F15</f>
        <v>21</v>
      </c>
      <c r="F30" s="90">
        <f t="shared" ref="F30:F36" si="1">(E30*B30)/D30</f>
        <v>9.3643153526970959</v>
      </c>
    </row>
    <row r="31" spans="1:6" x14ac:dyDescent="0.5">
      <c r="A31" s="52" t="s">
        <v>73</v>
      </c>
      <c r="B31" s="54">
        <v>0.06</v>
      </c>
      <c r="C31" s="53" t="s">
        <v>56</v>
      </c>
      <c r="D31" s="81">
        <f>'P. Rendim.'!G8</f>
        <v>0.56746031746031744</v>
      </c>
      <c r="E31" s="89">
        <f>'Costo Unitario'!F16</f>
        <v>70</v>
      </c>
      <c r="F31" s="90">
        <f t="shared" si="1"/>
        <v>7.4013986013986015</v>
      </c>
    </row>
    <row r="32" spans="1:6" x14ac:dyDescent="0.5">
      <c r="A32" s="52" t="s">
        <v>75</v>
      </c>
      <c r="B32" s="54">
        <v>1</v>
      </c>
      <c r="C32" s="53" t="s">
        <v>56</v>
      </c>
      <c r="D32" s="81">
        <f>'P. Rendim.'!G9</f>
        <v>0.85833333333333339</v>
      </c>
      <c r="E32" s="64">
        <f>'Costo Unitario'!F17</f>
        <v>12.666666666666666</v>
      </c>
      <c r="F32" s="90">
        <f t="shared" si="1"/>
        <v>14.757281553398057</v>
      </c>
    </row>
    <row r="33" spans="1:6" x14ac:dyDescent="0.5">
      <c r="A33" s="52" t="s">
        <v>47</v>
      </c>
      <c r="B33" s="54">
        <v>0.04</v>
      </c>
      <c r="C33" s="53" t="s">
        <v>56</v>
      </c>
      <c r="D33" s="81">
        <f>'P. Rendim.'!G10</f>
        <v>0.79</v>
      </c>
      <c r="E33" s="89">
        <f>'Costo Unitario'!F9</f>
        <v>47.5</v>
      </c>
      <c r="F33" s="90">
        <f t="shared" si="1"/>
        <v>2.4050632911392404</v>
      </c>
    </row>
    <row r="34" spans="1:6" x14ac:dyDescent="0.5">
      <c r="A34" s="52" t="s">
        <v>69</v>
      </c>
      <c r="B34" s="54">
        <v>0.4</v>
      </c>
      <c r="C34" s="53" t="s">
        <v>56</v>
      </c>
      <c r="D34" s="81">
        <f>'P. Rendim.'!G5</f>
        <v>0.87619047619047619</v>
      </c>
      <c r="E34" s="89">
        <f>'Costo Unitario'!F11</f>
        <v>10.714285714285714</v>
      </c>
      <c r="F34" s="90">
        <f t="shared" si="1"/>
        <v>4.8913043478260869</v>
      </c>
    </row>
    <row r="35" spans="1:6" x14ac:dyDescent="0.5">
      <c r="A35" s="52" t="s">
        <v>65</v>
      </c>
      <c r="B35" s="54">
        <v>0.01</v>
      </c>
      <c r="C35" s="53" t="s">
        <v>56</v>
      </c>
      <c r="D35" s="81">
        <v>1</v>
      </c>
      <c r="E35" s="89">
        <f>'Costo Unitario'!F7</f>
        <v>8.35</v>
      </c>
      <c r="F35" s="90">
        <f t="shared" si="1"/>
        <v>8.3500000000000005E-2</v>
      </c>
    </row>
    <row r="36" spans="1:6" x14ac:dyDescent="0.5">
      <c r="A36" s="52" t="s">
        <v>64</v>
      </c>
      <c r="B36" s="54">
        <v>0.02</v>
      </c>
      <c r="C36" s="53" t="s">
        <v>57</v>
      </c>
      <c r="D36" s="81">
        <v>1</v>
      </c>
      <c r="E36" s="89">
        <f>'Costo Unitario'!F5</f>
        <v>22.077922077922079</v>
      </c>
      <c r="F36" s="90">
        <f t="shared" si="1"/>
        <v>0.44155844155844159</v>
      </c>
    </row>
    <row r="37" spans="1:6" x14ac:dyDescent="0.5">
      <c r="A37" s="68"/>
      <c r="B37" s="61"/>
      <c r="C37" s="61"/>
      <c r="D37" s="82" t="s">
        <v>37</v>
      </c>
      <c r="E37" s="83"/>
      <c r="F37" s="90">
        <f>SUM(F29:F36)</f>
        <v>49.661881905477841</v>
      </c>
    </row>
    <row r="38" spans="1:6" x14ac:dyDescent="0.5">
      <c r="A38" s="68"/>
      <c r="B38" s="61"/>
      <c r="C38" s="61"/>
      <c r="D38" s="61"/>
      <c r="E38" s="61"/>
      <c r="F38" s="69"/>
    </row>
    <row r="39" spans="1:6" ht="27" thickBot="1" x14ac:dyDescent="0.55000000000000004">
      <c r="A39" s="84"/>
      <c r="B39" s="85"/>
      <c r="C39" s="85"/>
      <c r="D39" s="86" t="s">
        <v>35</v>
      </c>
      <c r="E39" s="87"/>
      <c r="F39" s="91">
        <f>F37/B23</f>
        <v>39.602776639137033</v>
      </c>
    </row>
    <row r="40" spans="1:6" x14ac:dyDescent="0.5">
      <c r="A40" s="61"/>
      <c r="B40" s="61"/>
      <c r="C40" s="61"/>
      <c r="D40" s="92"/>
      <c r="E40" s="92"/>
      <c r="F40" s="93"/>
    </row>
    <row r="41" spans="1:6" hidden="1" x14ac:dyDescent="0.5">
      <c r="A41" s="61"/>
      <c r="B41" s="61"/>
      <c r="C41" s="61"/>
      <c r="D41" s="92"/>
      <c r="E41" s="92"/>
      <c r="F41" s="93"/>
    </row>
    <row r="42" spans="1:6" hidden="1" x14ac:dyDescent="0.5">
      <c r="A42" s="61"/>
      <c r="B42" s="61"/>
      <c r="C42" s="61"/>
      <c r="D42" s="92"/>
      <c r="E42" s="92"/>
      <c r="F42" s="93"/>
    </row>
    <row r="43" spans="1:6" hidden="1" x14ac:dyDescent="0.5">
      <c r="A43" s="61"/>
      <c r="B43" s="61"/>
      <c r="C43" s="61"/>
      <c r="D43" s="92"/>
      <c r="E43" s="92"/>
      <c r="F43" s="93"/>
    </row>
    <row r="44" spans="1:6" hidden="1" x14ac:dyDescent="0.5">
      <c r="A44" s="61"/>
      <c r="B44" s="61"/>
      <c r="C44" s="61"/>
      <c r="D44" s="92"/>
      <c r="E44" s="92"/>
      <c r="F44" s="93"/>
    </row>
    <row r="45" spans="1:6" hidden="1" x14ac:dyDescent="0.5">
      <c r="A45" s="61"/>
      <c r="B45" s="61"/>
      <c r="C45" s="61"/>
      <c r="D45" s="92"/>
      <c r="E45" s="92"/>
      <c r="F45" s="93"/>
    </row>
    <row r="46" spans="1:6" hidden="1" x14ac:dyDescent="0.5">
      <c r="A46" s="61"/>
      <c r="B46" s="61"/>
      <c r="C46" s="61"/>
      <c r="D46" s="92"/>
      <c r="E46" s="92"/>
      <c r="F46" s="93"/>
    </row>
    <row r="47" spans="1:6" hidden="1" x14ac:dyDescent="0.5">
      <c r="A47" s="61"/>
      <c r="B47" s="61"/>
      <c r="C47" s="61"/>
      <c r="D47" s="92"/>
      <c r="E47" s="92"/>
      <c r="F47" s="93"/>
    </row>
    <row r="48" spans="1:6" hidden="1" x14ac:dyDescent="0.5">
      <c r="A48" s="61"/>
      <c r="B48" s="61"/>
      <c r="C48" s="61"/>
      <c r="D48" s="92"/>
      <c r="E48" s="92"/>
      <c r="F48" s="93"/>
    </row>
    <row r="49" spans="1:6" ht="27" thickBot="1" x14ac:dyDescent="0.55000000000000004">
      <c r="A49" s="61"/>
      <c r="B49" s="61"/>
      <c r="C49" s="61"/>
      <c r="D49" s="61"/>
      <c r="E49" s="61"/>
      <c r="F49" s="61"/>
    </row>
    <row r="50" spans="1:6" ht="34" x14ac:dyDescent="0.5">
      <c r="A50" s="65" t="s">
        <v>86</v>
      </c>
      <c r="B50" s="94"/>
      <c r="C50" s="94"/>
      <c r="D50" s="94"/>
      <c r="E50" s="94"/>
      <c r="F50" s="95"/>
    </row>
    <row r="51" spans="1:6" x14ac:dyDescent="0.5">
      <c r="A51" s="68"/>
      <c r="B51" s="61"/>
      <c r="C51" s="61"/>
      <c r="D51" s="61"/>
      <c r="E51" s="61"/>
      <c r="F51" s="69"/>
    </row>
    <row r="52" spans="1:6" x14ac:dyDescent="0.5">
      <c r="A52" s="70"/>
      <c r="B52" s="71"/>
      <c r="C52" s="71"/>
      <c r="D52" s="71"/>
      <c r="E52" s="71"/>
      <c r="F52" s="72"/>
    </row>
    <row r="53" spans="1:6" x14ac:dyDescent="0.5">
      <c r="A53" s="68" t="s">
        <v>28</v>
      </c>
      <c r="B53" s="73">
        <v>1.2350000000000001</v>
      </c>
      <c r="C53" s="61"/>
      <c r="D53" s="61"/>
      <c r="E53" s="61" t="s">
        <v>30</v>
      </c>
      <c r="F53" s="69" t="s">
        <v>135</v>
      </c>
    </row>
    <row r="54" spans="1:6" x14ac:dyDescent="0.5">
      <c r="A54" s="68" t="s">
        <v>16</v>
      </c>
      <c r="B54" s="61" t="s">
        <v>140</v>
      </c>
      <c r="C54" s="61"/>
      <c r="D54" s="61"/>
      <c r="E54" s="61"/>
      <c r="F54" s="69"/>
    </row>
    <row r="55" spans="1:6" x14ac:dyDescent="0.5">
      <c r="A55" s="68" t="s">
        <v>29</v>
      </c>
      <c r="B55" s="61"/>
      <c r="C55" s="61"/>
      <c r="D55" s="61"/>
      <c r="E55" s="61" t="s">
        <v>31</v>
      </c>
      <c r="F55" s="69" t="s">
        <v>138</v>
      </c>
    </row>
    <row r="56" spans="1:6" x14ac:dyDescent="0.5">
      <c r="A56" s="74"/>
      <c r="B56" s="75"/>
      <c r="C56" s="75"/>
      <c r="D56" s="75"/>
      <c r="E56" s="75"/>
      <c r="F56" s="76"/>
    </row>
    <row r="57" spans="1:6" x14ac:dyDescent="0.5">
      <c r="A57" s="68"/>
      <c r="B57" s="61"/>
      <c r="C57" s="61"/>
      <c r="D57" s="61"/>
      <c r="E57" s="61"/>
      <c r="F57" s="69"/>
    </row>
    <row r="58" spans="1:6" ht="38" x14ac:dyDescent="0.5">
      <c r="A58" s="77" t="s">
        <v>32</v>
      </c>
      <c r="B58" s="78" t="s">
        <v>33</v>
      </c>
      <c r="C58" s="78" t="s">
        <v>16</v>
      </c>
      <c r="D58" s="79" t="s">
        <v>34</v>
      </c>
      <c r="E58" s="79" t="s">
        <v>35</v>
      </c>
      <c r="F58" s="80" t="s">
        <v>36</v>
      </c>
    </row>
    <row r="59" spans="1:6" x14ac:dyDescent="0.5">
      <c r="A59" s="52" t="s">
        <v>68</v>
      </c>
      <c r="B59" s="54">
        <v>0.375</v>
      </c>
      <c r="C59" s="53" t="s">
        <v>56</v>
      </c>
      <c r="D59" s="81">
        <f>'P. Rendim.'!G4</f>
        <v>0.84</v>
      </c>
      <c r="E59" s="89">
        <f>'Costo Unitario'!F10</f>
        <v>15</v>
      </c>
      <c r="F59" s="90">
        <f>(E59*B59)/D59</f>
        <v>6.6964285714285721</v>
      </c>
    </row>
    <row r="60" spans="1:6" x14ac:dyDescent="0.5">
      <c r="A60" s="52" t="s">
        <v>69</v>
      </c>
      <c r="B60" s="54">
        <v>0.125</v>
      </c>
      <c r="C60" s="53" t="s">
        <v>56</v>
      </c>
      <c r="D60" s="81">
        <f>'P. Rendim.'!G5</f>
        <v>0.87619047619047619</v>
      </c>
      <c r="E60" s="89">
        <f>'Costo Unitario'!F11</f>
        <v>10.714285714285714</v>
      </c>
      <c r="F60" s="90">
        <f t="shared" ref="F60:F67" si="2">(E60*B60)/D60</f>
        <v>1.5285326086956521</v>
      </c>
    </row>
    <row r="61" spans="1:6" x14ac:dyDescent="0.5">
      <c r="A61" s="52" t="s">
        <v>66</v>
      </c>
      <c r="B61" s="54">
        <v>0.66</v>
      </c>
      <c r="C61" s="53" t="s">
        <v>57</v>
      </c>
      <c r="D61" s="81">
        <v>1</v>
      </c>
      <c r="E61" s="89">
        <f>'Costo Unitario'!F8</f>
        <v>10.5</v>
      </c>
      <c r="F61" s="90">
        <f t="shared" si="2"/>
        <v>6.9300000000000006</v>
      </c>
    </row>
    <row r="62" spans="1:6" x14ac:dyDescent="0.5">
      <c r="A62" s="52" t="s">
        <v>88</v>
      </c>
      <c r="B62" s="54">
        <v>7.4999999999999997E-2</v>
      </c>
      <c r="C62" s="53" t="s">
        <v>56</v>
      </c>
      <c r="D62" s="81">
        <v>1</v>
      </c>
      <c r="E62" s="89">
        <f>'Costo Unitario'!F14</f>
        <v>91</v>
      </c>
      <c r="F62" s="90">
        <f t="shared" si="2"/>
        <v>6.8250000000000002</v>
      </c>
    </row>
    <row r="63" spans="1:6" x14ac:dyDescent="0.5">
      <c r="A63" s="52" t="s">
        <v>76</v>
      </c>
      <c r="B63" s="54">
        <v>2.5000000000000001E-2</v>
      </c>
      <c r="C63" s="53" t="s">
        <v>56</v>
      </c>
      <c r="D63" s="81">
        <v>1</v>
      </c>
      <c r="E63" s="64">
        <f>'Costo Unitario'!F18</f>
        <v>39</v>
      </c>
      <c r="F63" s="90">
        <f t="shared" si="2"/>
        <v>0.97500000000000009</v>
      </c>
    </row>
    <row r="64" spans="1:6" x14ac:dyDescent="0.5">
      <c r="A64" s="52" t="s">
        <v>90</v>
      </c>
      <c r="B64" s="54">
        <v>0.11</v>
      </c>
      <c r="C64" s="53" t="s">
        <v>57</v>
      </c>
      <c r="D64" s="81">
        <v>1</v>
      </c>
      <c r="E64" s="89">
        <f>'Costo Unitario'!F13</f>
        <v>41.558441558441558</v>
      </c>
      <c r="F64" s="90">
        <f t="shared" si="2"/>
        <v>4.5714285714285712</v>
      </c>
    </row>
    <row r="65" spans="1:6" x14ac:dyDescent="0.5">
      <c r="A65" s="52" t="s">
        <v>65</v>
      </c>
      <c r="B65" s="54">
        <v>1.2999999999999999E-2</v>
      </c>
      <c r="C65" s="53" t="s">
        <v>56</v>
      </c>
      <c r="D65" s="81">
        <v>1</v>
      </c>
      <c r="E65" s="89">
        <f>'Costo Unitario'!F7</f>
        <v>8.35</v>
      </c>
      <c r="F65" s="90">
        <f t="shared" si="2"/>
        <v>0.10854999999999999</v>
      </c>
    </row>
    <row r="66" spans="1:6" x14ac:dyDescent="0.5">
      <c r="A66" s="52" t="s">
        <v>91</v>
      </c>
      <c r="B66" s="54">
        <v>2.5000000000000001E-2</v>
      </c>
      <c r="C66" s="53" t="s">
        <v>56</v>
      </c>
      <c r="D66" s="81">
        <v>1</v>
      </c>
      <c r="E66" s="89">
        <f>'Costo Unitario'!F6</f>
        <v>70</v>
      </c>
      <c r="F66" s="90">
        <f t="shared" si="2"/>
        <v>1.75</v>
      </c>
    </row>
    <row r="67" spans="1:6" x14ac:dyDescent="0.5">
      <c r="A67" s="68"/>
      <c r="B67" s="61"/>
      <c r="C67" s="61"/>
      <c r="D67" s="82" t="s">
        <v>37</v>
      </c>
      <c r="E67" s="83"/>
      <c r="F67" s="90">
        <f>SUM(F59:F66)</f>
        <v>29.3849397515528</v>
      </c>
    </row>
    <row r="68" spans="1:6" x14ac:dyDescent="0.5">
      <c r="A68" s="68"/>
      <c r="B68" s="61"/>
      <c r="C68" s="61"/>
      <c r="D68" s="61"/>
      <c r="E68" s="61"/>
      <c r="F68" s="96"/>
    </row>
    <row r="69" spans="1:6" ht="27" thickBot="1" x14ac:dyDescent="0.55000000000000004">
      <c r="A69" s="84"/>
      <c r="B69" s="85"/>
      <c r="C69" s="85"/>
      <c r="D69" s="86" t="s">
        <v>35</v>
      </c>
      <c r="E69" s="87"/>
      <c r="F69" s="91">
        <f>F67/B53</f>
        <v>23.793473483038703</v>
      </c>
    </row>
  </sheetData>
  <mergeCells count="9">
    <mergeCell ref="A1:F1"/>
    <mergeCell ref="D15:E15"/>
    <mergeCell ref="D17:E17"/>
    <mergeCell ref="A20:F20"/>
    <mergeCell ref="D69:E69"/>
    <mergeCell ref="D37:E37"/>
    <mergeCell ref="D39:E39"/>
    <mergeCell ref="A50:F50"/>
    <mergeCell ref="D67:E67"/>
  </mergeCells>
  <phoneticPr fontId="2" type="noConversion"/>
  <pageMargins left="0.74803149606299213" right="0.74803149606299213" top="0.23622047244094491" bottom="0.55118110236220474" header="0" footer="0"/>
  <pageSetup scale="47" fitToHeight="0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A83800-98A9-4660-A707-38D83124582A}">
  <sheetPr>
    <pageSetUpPr fitToPage="1"/>
  </sheetPr>
  <dimension ref="A1:G22"/>
  <sheetViews>
    <sheetView zoomScale="88" zoomScaleNormal="75" workbookViewId="0">
      <selection activeCell="E22" sqref="E22"/>
    </sheetView>
  </sheetViews>
  <sheetFormatPr baseColWidth="10" defaultColWidth="10.83203125" defaultRowHeight="26" x14ac:dyDescent="0.5"/>
  <cols>
    <col min="1" max="1" width="26.6640625" style="1" customWidth="1"/>
    <col min="2" max="2" width="30.33203125" style="1" customWidth="1"/>
    <col min="3" max="3" width="16.5" style="1" customWidth="1"/>
    <col min="4" max="4" width="10.83203125" style="1"/>
    <col min="5" max="5" width="15.6640625" style="15" customWidth="1"/>
    <col min="6" max="6" width="20.1640625" style="1" customWidth="1"/>
    <col min="7" max="16384" width="10.83203125" style="1"/>
  </cols>
  <sheetData>
    <row r="1" spans="1:7" ht="42" x14ac:dyDescent="0.75">
      <c r="A1" s="49" t="s">
        <v>22</v>
      </c>
      <c r="B1" s="50"/>
      <c r="C1" s="50"/>
      <c r="D1" s="50"/>
      <c r="E1" s="50"/>
      <c r="F1" s="51"/>
      <c r="G1" s="12"/>
    </row>
    <row r="2" spans="1:7" x14ac:dyDescent="0.5">
      <c r="A2" s="7"/>
      <c r="F2" s="8"/>
    </row>
    <row r="3" spans="1:7" ht="79" customHeight="1" x14ac:dyDescent="0.5">
      <c r="A3" s="17" t="s">
        <v>23</v>
      </c>
      <c r="B3" s="4" t="s">
        <v>24</v>
      </c>
      <c r="C3" s="4" t="s">
        <v>25</v>
      </c>
      <c r="D3" s="18"/>
      <c r="E3" s="6" t="s">
        <v>26</v>
      </c>
      <c r="F3" s="19" t="s">
        <v>27</v>
      </c>
    </row>
    <row r="4" spans="1:7" ht="30" customHeight="1" x14ac:dyDescent="0.5">
      <c r="A4" s="52" t="s">
        <v>44</v>
      </c>
      <c r="B4" s="53" t="s">
        <v>45</v>
      </c>
      <c r="C4" s="60">
        <v>38.5</v>
      </c>
      <c r="D4" s="61">
        <v>5</v>
      </c>
      <c r="E4" s="62" t="s">
        <v>56</v>
      </c>
      <c r="F4" s="63">
        <f>C4/D4</f>
        <v>7.7</v>
      </c>
    </row>
    <row r="5" spans="1:7" ht="30" customHeight="1" x14ac:dyDescent="0.5">
      <c r="A5" s="52" t="s">
        <v>64</v>
      </c>
      <c r="B5" s="53" t="s">
        <v>54</v>
      </c>
      <c r="C5" s="60">
        <v>85</v>
      </c>
      <c r="D5" s="61">
        <v>3.85</v>
      </c>
      <c r="E5" s="62" t="s">
        <v>57</v>
      </c>
      <c r="F5" s="63">
        <f t="shared" ref="F5:F19" si="0">C5/D5</f>
        <v>22.077922077922079</v>
      </c>
    </row>
    <row r="6" spans="1:7" ht="30" customHeight="1" x14ac:dyDescent="0.5">
      <c r="A6" s="52" t="s">
        <v>48</v>
      </c>
      <c r="B6" s="53" t="s">
        <v>51</v>
      </c>
      <c r="C6" s="60">
        <v>350</v>
      </c>
      <c r="D6" s="61">
        <v>5</v>
      </c>
      <c r="E6" s="62" t="s">
        <v>56</v>
      </c>
      <c r="F6" s="63">
        <f t="shared" si="0"/>
        <v>70</v>
      </c>
    </row>
    <row r="7" spans="1:7" ht="30" customHeight="1" x14ac:dyDescent="0.5">
      <c r="A7" s="52" t="s">
        <v>65</v>
      </c>
      <c r="B7" s="53" t="s">
        <v>52</v>
      </c>
      <c r="C7" s="60">
        <v>8.35</v>
      </c>
      <c r="D7" s="61">
        <v>1</v>
      </c>
      <c r="E7" s="62" t="s">
        <v>56</v>
      </c>
      <c r="F7" s="63">
        <f t="shared" si="0"/>
        <v>8.35</v>
      </c>
    </row>
    <row r="8" spans="1:7" ht="30" customHeight="1" x14ac:dyDescent="0.5">
      <c r="A8" s="52" t="s">
        <v>66</v>
      </c>
      <c r="B8" s="53" t="s">
        <v>67</v>
      </c>
      <c r="C8" s="60">
        <v>126</v>
      </c>
      <c r="D8" s="61">
        <v>12</v>
      </c>
      <c r="E8" s="62" t="s">
        <v>57</v>
      </c>
      <c r="F8" s="63">
        <f t="shared" si="0"/>
        <v>10.5</v>
      </c>
    </row>
    <row r="9" spans="1:7" ht="30" customHeight="1" x14ac:dyDescent="0.5">
      <c r="A9" s="52" t="s">
        <v>47</v>
      </c>
      <c r="B9" s="53" t="s">
        <v>52</v>
      </c>
      <c r="C9" s="60">
        <v>47.5</v>
      </c>
      <c r="D9" s="61">
        <v>1</v>
      </c>
      <c r="E9" s="62" t="s">
        <v>56</v>
      </c>
      <c r="F9" s="63">
        <f t="shared" si="0"/>
        <v>47.5</v>
      </c>
    </row>
    <row r="10" spans="1:7" ht="30" customHeight="1" x14ac:dyDescent="0.5">
      <c r="A10" s="52" t="s">
        <v>68</v>
      </c>
      <c r="B10" s="53" t="s">
        <v>45</v>
      </c>
      <c r="C10" s="60">
        <v>75</v>
      </c>
      <c r="D10" s="61">
        <v>5</v>
      </c>
      <c r="E10" s="62" t="s">
        <v>56</v>
      </c>
      <c r="F10" s="63">
        <f t="shared" si="0"/>
        <v>15</v>
      </c>
    </row>
    <row r="11" spans="1:7" ht="30" customHeight="1" x14ac:dyDescent="0.5">
      <c r="A11" s="52" t="s">
        <v>69</v>
      </c>
      <c r="B11" s="53" t="s">
        <v>53</v>
      </c>
      <c r="C11" s="60">
        <v>37.5</v>
      </c>
      <c r="D11" s="61">
        <v>3.5</v>
      </c>
      <c r="E11" s="62" t="s">
        <v>56</v>
      </c>
      <c r="F11" s="63">
        <f t="shared" si="0"/>
        <v>10.714285714285714</v>
      </c>
    </row>
    <row r="12" spans="1:7" ht="30" customHeight="1" x14ac:dyDescent="0.5">
      <c r="A12" s="52" t="s">
        <v>70</v>
      </c>
      <c r="B12" s="53" t="s">
        <v>52</v>
      </c>
      <c r="C12" s="60">
        <v>65</v>
      </c>
      <c r="D12" s="61">
        <v>1</v>
      </c>
      <c r="E12" s="62" t="s">
        <v>56</v>
      </c>
      <c r="F12" s="63">
        <f t="shared" si="0"/>
        <v>65</v>
      </c>
    </row>
    <row r="13" spans="1:7" ht="30" customHeight="1" x14ac:dyDescent="0.5">
      <c r="A13" s="52" t="s">
        <v>49</v>
      </c>
      <c r="B13" s="53" t="s">
        <v>54</v>
      </c>
      <c r="C13" s="60">
        <v>160</v>
      </c>
      <c r="D13" s="61">
        <v>3.85</v>
      </c>
      <c r="E13" s="62" t="s">
        <v>57</v>
      </c>
      <c r="F13" s="63">
        <f t="shared" si="0"/>
        <v>41.558441558441558</v>
      </c>
    </row>
    <row r="14" spans="1:7" ht="30" customHeight="1" x14ac:dyDescent="0.5">
      <c r="A14" s="52" t="s">
        <v>50</v>
      </c>
      <c r="B14" s="53" t="s">
        <v>55</v>
      </c>
      <c r="C14" s="60">
        <v>91</v>
      </c>
      <c r="D14" s="61">
        <v>1</v>
      </c>
      <c r="E14" s="62" t="s">
        <v>56</v>
      </c>
      <c r="F14" s="63">
        <f t="shared" si="0"/>
        <v>91</v>
      </c>
    </row>
    <row r="15" spans="1:7" ht="30" customHeight="1" x14ac:dyDescent="0.5">
      <c r="A15" s="52" t="s">
        <v>71</v>
      </c>
      <c r="B15" s="53" t="s">
        <v>72</v>
      </c>
      <c r="C15" s="60">
        <v>52.5</v>
      </c>
      <c r="D15" s="61">
        <v>2.5</v>
      </c>
      <c r="E15" s="62" t="s">
        <v>56</v>
      </c>
      <c r="F15" s="63">
        <f t="shared" si="0"/>
        <v>21</v>
      </c>
    </row>
    <row r="16" spans="1:7" ht="30" customHeight="1" x14ac:dyDescent="0.5">
      <c r="A16" s="52" t="s">
        <v>73</v>
      </c>
      <c r="B16" s="53" t="s">
        <v>74</v>
      </c>
      <c r="C16" s="60">
        <v>7</v>
      </c>
      <c r="D16" s="61">
        <v>0.1</v>
      </c>
      <c r="E16" s="62" t="s">
        <v>56</v>
      </c>
      <c r="F16" s="63">
        <f t="shared" si="0"/>
        <v>70</v>
      </c>
    </row>
    <row r="17" spans="1:6" ht="30" customHeight="1" x14ac:dyDescent="0.5">
      <c r="A17" s="52" t="s">
        <v>75</v>
      </c>
      <c r="B17" s="53" t="s">
        <v>46</v>
      </c>
      <c r="C17" s="60">
        <v>38</v>
      </c>
      <c r="D17" s="61">
        <v>3</v>
      </c>
      <c r="E17" s="62" t="s">
        <v>56</v>
      </c>
      <c r="F17" s="63">
        <f t="shared" si="0"/>
        <v>12.666666666666666</v>
      </c>
    </row>
    <row r="18" spans="1:6" ht="30" customHeight="1" x14ac:dyDescent="0.5">
      <c r="A18" s="52" t="s">
        <v>76</v>
      </c>
      <c r="B18" s="53" t="s">
        <v>77</v>
      </c>
      <c r="C18" s="60">
        <v>117</v>
      </c>
      <c r="D18" s="61">
        <v>3</v>
      </c>
      <c r="E18" s="62" t="s">
        <v>56</v>
      </c>
      <c r="F18" s="63">
        <f t="shared" si="0"/>
        <v>39</v>
      </c>
    </row>
    <row r="19" spans="1:6" ht="30" customHeight="1" x14ac:dyDescent="0.5">
      <c r="A19" s="52" t="s">
        <v>78</v>
      </c>
      <c r="B19" s="53" t="s">
        <v>79</v>
      </c>
      <c r="C19" s="60">
        <v>18</v>
      </c>
      <c r="D19" s="61">
        <v>15</v>
      </c>
      <c r="E19" s="62" t="s">
        <v>92</v>
      </c>
      <c r="F19" s="63">
        <f t="shared" si="0"/>
        <v>1.2</v>
      </c>
    </row>
    <row r="20" spans="1:6" ht="30" customHeight="1" x14ac:dyDescent="0.5">
      <c r="A20" s="10"/>
      <c r="B20" s="2"/>
      <c r="C20" s="14"/>
      <c r="E20" s="16"/>
      <c r="F20" s="13"/>
    </row>
    <row r="21" spans="1:6" ht="30" customHeight="1" thickBot="1" x14ac:dyDescent="0.55000000000000004">
      <c r="A21" s="20"/>
      <c r="B21" s="21"/>
      <c r="C21" s="22"/>
      <c r="D21" s="11"/>
      <c r="E21" s="23"/>
      <c r="F21" s="24"/>
    </row>
    <row r="22" spans="1:6" ht="30" customHeight="1" x14ac:dyDescent="0.5"/>
  </sheetData>
  <mergeCells count="1">
    <mergeCell ref="A1:F1"/>
  </mergeCells>
  <phoneticPr fontId="2" type="noConversion"/>
  <pageMargins left="0.75" right="0.75" top="1" bottom="1" header="0" footer="0"/>
  <pageSetup scale="65" orientation="landscape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273971-CE6A-45F7-814F-2C3BE5AED815}">
  <sheetPr>
    <pageSetUpPr fitToPage="1"/>
  </sheetPr>
  <dimension ref="A1:H11"/>
  <sheetViews>
    <sheetView topLeftCell="B1" zoomScale="107" zoomScaleNormal="100" workbookViewId="0">
      <selection activeCell="H14" sqref="H14"/>
    </sheetView>
  </sheetViews>
  <sheetFormatPr baseColWidth="10" defaultColWidth="10.83203125" defaultRowHeight="26" x14ac:dyDescent="0.5"/>
  <cols>
    <col min="1" max="1" width="28.5" style="1" customWidth="1"/>
    <col min="2" max="2" width="10.1640625" style="1" customWidth="1"/>
    <col min="3" max="3" width="14.1640625" style="1" customWidth="1"/>
    <col min="4" max="4" width="13" style="1" customWidth="1"/>
    <col min="5" max="5" width="16" style="1" customWidth="1"/>
    <col min="6" max="6" width="10.83203125" style="1"/>
    <col min="7" max="7" width="16.83203125" style="1" customWidth="1"/>
    <col min="8" max="8" width="16.33203125" style="1" customWidth="1"/>
    <col min="9" max="16384" width="10.83203125" style="1"/>
  </cols>
  <sheetData>
    <row r="1" spans="1:8" ht="42" x14ac:dyDescent="0.75">
      <c r="A1" s="49" t="s">
        <v>14</v>
      </c>
      <c r="B1" s="50"/>
      <c r="C1" s="50"/>
      <c r="D1" s="50"/>
      <c r="E1" s="50"/>
      <c r="F1" s="50"/>
      <c r="G1" s="50"/>
      <c r="H1" s="51"/>
    </row>
    <row r="2" spans="1:8" x14ac:dyDescent="0.5">
      <c r="A2" s="7"/>
      <c r="H2" s="8"/>
    </row>
    <row r="3" spans="1:8" ht="54" x14ac:dyDescent="0.5">
      <c r="A3" s="9" t="s">
        <v>15</v>
      </c>
      <c r="B3" s="5" t="s">
        <v>16</v>
      </c>
      <c r="C3" s="6" t="s">
        <v>17</v>
      </c>
      <c r="D3" s="6" t="s">
        <v>18</v>
      </c>
      <c r="E3" s="6" t="s">
        <v>19</v>
      </c>
      <c r="F3" s="25"/>
      <c r="G3" s="6" t="s">
        <v>20</v>
      </c>
      <c r="H3" s="19" t="s">
        <v>21</v>
      </c>
    </row>
    <row r="4" spans="1:8" x14ac:dyDescent="0.5">
      <c r="A4" s="52" t="s">
        <v>58</v>
      </c>
      <c r="B4" s="53" t="s">
        <v>43</v>
      </c>
      <c r="C4" s="54">
        <v>1</v>
      </c>
      <c r="D4" s="54">
        <v>0.84</v>
      </c>
      <c r="E4" s="55">
        <f>C4-D4</f>
        <v>0.16000000000000003</v>
      </c>
      <c r="F4" s="56"/>
      <c r="G4" s="57">
        <f>D4/C4</f>
        <v>0.84</v>
      </c>
      <c r="H4" s="58">
        <f>E4/C4</f>
        <v>0.16000000000000003</v>
      </c>
    </row>
    <row r="5" spans="1:8" x14ac:dyDescent="0.5">
      <c r="A5" s="52" t="s">
        <v>59</v>
      </c>
      <c r="B5" s="53" t="s">
        <v>43</v>
      </c>
      <c r="C5" s="54">
        <v>1.05</v>
      </c>
      <c r="D5" s="54">
        <v>0.92</v>
      </c>
      <c r="E5" s="55">
        <f t="shared" ref="E5:E10" si="0">C5-D5</f>
        <v>0.13</v>
      </c>
      <c r="F5" s="56"/>
      <c r="G5" s="57">
        <f>D5/C5</f>
        <v>0.87619047619047619</v>
      </c>
      <c r="H5" s="58">
        <f t="shared" ref="H5:H10" si="1">E5/C5</f>
        <v>0.12380952380952381</v>
      </c>
    </row>
    <row r="6" spans="1:8" x14ac:dyDescent="0.5">
      <c r="A6" s="52" t="s">
        <v>60</v>
      </c>
      <c r="B6" s="53" t="s">
        <v>43</v>
      </c>
      <c r="C6" s="54">
        <v>1</v>
      </c>
      <c r="D6" s="54">
        <v>0.63</v>
      </c>
      <c r="E6" s="55">
        <f t="shared" si="0"/>
        <v>0.37</v>
      </c>
      <c r="F6" s="56"/>
      <c r="G6" s="57">
        <f t="shared" ref="G5:G10" si="2">D6/C6</f>
        <v>0.63</v>
      </c>
      <c r="H6" s="58">
        <f t="shared" si="1"/>
        <v>0.37</v>
      </c>
    </row>
    <row r="7" spans="1:8" x14ac:dyDescent="0.5">
      <c r="A7" s="52" t="s">
        <v>61</v>
      </c>
      <c r="B7" s="53" t="s">
        <v>43</v>
      </c>
      <c r="C7" s="54">
        <v>1.24</v>
      </c>
      <c r="D7" s="54">
        <v>0.72299999999999998</v>
      </c>
      <c r="E7" s="55">
        <f t="shared" si="0"/>
        <v>0.51700000000000002</v>
      </c>
      <c r="F7" s="56"/>
      <c r="G7" s="57">
        <f t="shared" si="2"/>
        <v>0.58306451612903221</v>
      </c>
      <c r="H7" s="58">
        <f t="shared" si="1"/>
        <v>0.41693548387096774</v>
      </c>
    </row>
    <row r="8" spans="1:8" x14ac:dyDescent="0.5">
      <c r="A8" s="52" t="s">
        <v>62</v>
      </c>
      <c r="B8" s="53" t="s">
        <v>43</v>
      </c>
      <c r="C8" s="54">
        <v>2.52</v>
      </c>
      <c r="D8" s="54">
        <v>1.43</v>
      </c>
      <c r="E8" s="55">
        <f t="shared" si="0"/>
        <v>1.0900000000000001</v>
      </c>
      <c r="F8" s="56"/>
      <c r="G8" s="57">
        <f t="shared" si="2"/>
        <v>0.56746031746031744</v>
      </c>
      <c r="H8" s="58">
        <f t="shared" si="1"/>
        <v>0.43253968253968256</v>
      </c>
    </row>
    <row r="9" spans="1:8" x14ac:dyDescent="0.5">
      <c r="A9" s="52" t="s">
        <v>63</v>
      </c>
      <c r="B9" s="53" t="s">
        <v>43</v>
      </c>
      <c r="C9" s="54">
        <v>1.2</v>
      </c>
      <c r="D9" s="54">
        <v>1.03</v>
      </c>
      <c r="E9" s="55">
        <f t="shared" si="0"/>
        <v>0.16999999999999993</v>
      </c>
      <c r="F9" s="59"/>
      <c r="G9" s="57">
        <f t="shared" si="2"/>
        <v>0.85833333333333339</v>
      </c>
      <c r="H9" s="58">
        <f t="shared" si="1"/>
        <v>0.14166666666666661</v>
      </c>
    </row>
    <row r="10" spans="1:8" x14ac:dyDescent="0.5">
      <c r="A10" s="52" t="s">
        <v>42</v>
      </c>
      <c r="B10" s="53" t="s">
        <v>43</v>
      </c>
      <c r="C10" s="54">
        <v>0.5</v>
      </c>
      <c r="D10" s="54">
        <v>0.39500000000000002</v>
      </c>
      <c r="E10" s="55">
        <f t="shared" si="0"/>
        <v>0.10499999999999998</v>
      </c>
      <c r="F10" s="59"/>
      <c r="G10" s="57">
        <f t="shared" si="2"/>
        <v>0.79</v>
      </c>
      <c r="H10" s="58">
        <f t="shared" si="1"/>
        <v>0.20999999999999996</v>
      </c>
    </row>
    <row r="11" spans="1:8" ht="27" thickBot="1" x14ac:dyDescent="0.55000000000000004">
      <c r="A11" s="20"/>
      <c r="B11" s="21"/>
      <c r="C11" s="26"/>
      <c r="D11" s="26"/>
      <c r="E11" s="21"/>
      <c r="F11" s="27"/>
      <c r="G11" s="21"/>
      <c r="H11" s="24"/>
    </row>
  </sheetData>
  <mergeCells count="1">
    <mergeCell ref="A1:H1"/>
  </mergeCells>
  <phoneticPr fontId="2" type="noConversion"/>
  <pageMargins left="0.75" right="0.75" top="1" bottom="1" header="0" footer="0"/>
  <pageSetup scale="96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INGENIERIA MENU</vt:lpstr>
      <vt:lpstr>Receta Estándar</vt:lpstr>
      <vt:lpstr>Receta Complementaria</vt:lpstr>
      <vt:lpstr>Costo Unitario</vt:lpstr>
      <vt:lpstr>P. Rendim.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salaedomex</dc:creator>
  <cp:lastModifiedBy>Mateo Ramos Velasco</cp:lastModifiedBy>
  <cp:lastPrinted>2010-03-25T03:55:34Z</cp:lastPrinted>
  <dcterms:created xsi:type="dcterms:W3CDTF">2007-08-02T12:38:05Z</dcterms:created>
  <dcterms:modified xsi:type="dcterms:W3CDTF">2026-03-19T15:59:12Z</dcterms:modified>
</cp:coreProperties>
</file>